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1"/>
  </bookViews>
  <sheets>
    <sheet name="BS" sheetId="1" r:id="rId1"/>
    <sheet name="IS" sheetId="2" r:id="rId2"/>
    <sheet name="Equity(1Q)" sheetId="3" r:id="rId3"/>
    <sheet name="CF" sheetId="4" r:id="rId4"/>
  </sheets>
  <definedNames>
    <definedName name="_xlnm.Print_Area" localSheetId="3">'CF'!$A$1:$K$64</definedName>
    <definedName name="_xlnm.Print_Area" localSheetId="2">'Equity(1Q)'!$A$1:$K$80</definedName>
    <definedName name="_xlnm.Print_Area" localSheetId="1">'IS'!$B$1:$J$59</definedName>
  </definedNames>
  <calcPr fullCalcOnLoad="1"/>
</workbook>
</file>

<file path=xl/sharedStrings.xml><?xml version="1.0" encoding="utf-8"?>
<sst xmlns="http://schemas.openxmlformats.org/spreadsheetml/2006/main" count="201" uniqueCount="152">
  <si>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</si>
  <si>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</si>
  <si>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</si>
  <si>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</si>
  <si>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</si>
  <si>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</si>
  <si>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</si>
  <si>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</si>
  <si>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</si>
  <si>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</si>
  <si>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</si>
  <si>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</si>
  <si>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</si>
  <si>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</si>
  <si>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</si>
  <si>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</si>
  <si>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</si>
  <si>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</si>
  <si>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</si>
  <si>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</si>
  <si>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</si>
  <si>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</si>
  <si>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</si>
  <si>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</si>
  <si>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</si>
  <si>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</si>
  <si>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</si>
  <si>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</si>
  <si>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MINORITY INTEREST</t>
  </si>
  <si>
    <t>Total liabilities, shareholders' equity and minority interest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</si>
  <si>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</si>
  <si>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</si>
  <si>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</si>
  <si>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</si>
  <si>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</si>
  <si>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</si>
  <si>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</si>
  <si>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</si>
  <si>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</si>
  <si>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</si>
  <si>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</si>
  <si>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</si>
  <si>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</si>
  <si>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</si>
  <si>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</si>
  <si>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</si>
  <si>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</si>
  <si>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</si>
  <si>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</si>
  <si>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</si>
  <si>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</si>
  <si>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</si>
  <si>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</si>
  <si>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</si>
  <si>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</si>
  <si>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Net profit for the year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</si>
  <si>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</si>
  <si>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</si>
  <si>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</si>
  <si>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</si>
  <si>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</si>
  <si>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</si>
  <si>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</si>
  <si>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</si>
  <si>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</si>
  <si>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</si>
  <si>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</si>
  <si>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</si>
  <si>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</si>
  <si>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</si>
  <si>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</si>
  <si>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</si>
  <si>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</si>
  <si>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</si>
  <si>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</si>
  <si>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</si>
  <si>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</si>
  <si>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</si>
  <si>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</si>
  <si>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</si>
  <si>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Dividend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</si>
  <si>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</si>
  <si>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</si>
  <si>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</si>
  <si>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</si>
  <si>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</si>
  <si>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</si>
  <si>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Gross profit</t>
  </si>
  <si>
    <t>Other operating expenses</t>
  </si>
  <si>
    <t>Investment income (net)</t>
  </si>
  <si>
    <t xml:space="preserve">  - Group</t>
  </si>
  <si>
    <t>Earnings per share:</t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</si>
  <si>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</si>
  <si>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</si>
  <si>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</si>
  <si>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</si>
  <si>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</si>
  <si>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</si>
  <si>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</si>
  <si>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Amounts owing by associated company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</si>
  <si>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</si>
  <si>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</si>
  <si>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</si>
  <si>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</si>
  <si>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</si>
  <si>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</si>
  <si>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</si>
  <si>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Balance at 1 January 2004</t>
  </si>
  <si>
    <t>Effect of adopting MASB 25 (prior year adjustment)</t>
  </si>
  <si>
    <t>Balance at 1 January 2003 - as restated</t>
  </si>
  <si>
    <t>Balance as at 31 December 2004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</si>
  <si>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</si>
  <si>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</si>
  <si>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</si>
  <si>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</si>
  <si>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</si>
  <si>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 xml:space="preserve">Net (Decrease)/Increase In Cash And 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</si>
  <si>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</si>
  <si>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</si>
  <si>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</si>
  <si>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</si>
  <si>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</si>
  <si>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</si>
  <si>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Bank borrowing (unsecured)</t>
  </si>
  <si>
    <t>Investment in associated company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</si>
  <si>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</si>
  <si>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</si>
  <si>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</si>
  <si>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</si>
  <si>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</si>
  <si>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</si>
  <si>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</si>
  <si>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Share of results of associated company</t>
  </si>
  <si>
    <t xml:space="preserve">  - Share of tax of associated company</t>
  </si>
  <si>
    <t>Minority interest</t>
  </si>
  <si>
    <t>capital</t>
  </si>
  <si>
    <t>premium</t>
  </si>
  <si>
    <t>profits</t>
  </si>
  <si>
    <t>Surplus arising from the revaluation of investment property</t>
  </si>
  <si>
    <t>Dividend paid for the financial year ended 31 December 2003</t>
  </si>
  <si>
    <t>Dividend proposed for the financial year ended 31 December 2004</t>
  </si>
  <si>
    <t>Dividend paid for the financial year ended 31 December 2004</t>
  </si>
  <si>
    <t>For The 4th Quarter Ended 31 December 2005</t>
  </si>
  <si>
    <t>4th Quarter</t>
  </si>
  <si>
    <t>For the 4th Quarter Ended 31 December 2005</t>
  </si>
  <si>
    <t>Balance as at 31 December 2005</t>
  </si>
  <si>
    <r>
      <t>For the 4th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31 December 2005</t>
    </r>
  </si>
  <si>
    <t>Dividend proposed for the financial year ended 31 December 2005</t>
  </si>
  <si>
    <t xml:space="preserve">     (2004 : 108,123,753 ordinary shares) (sen)</t>
  </si>
  <si>
    <t xml:space="preserve">     shares) (2004 : 108,560,912 ordinary shares) (sen)</t>
  </si>
  <si>
    <t xml:space="preserve">(i) Basic (based on 108,716,003 odinary shares) </t>
  </si>
  <si>
    <t xml:space="preserve">(ii) Fully diluted (based on 108,900,393 ordinary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</si>
</sst>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</numFmts>
  <fonts count="22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8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8" fillId="2" borderId="1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1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8" fillId="0" borderId="14" xfId="0" applyFont="1" applyBorder="1" applyAlignment="1">
      <alignment/>
    </xf>
    <xf numFmtId="165" fontId="8" fillId="0" borderId="14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14" xfId="15" applyNumberFormat="1" applyFont="1" applyFill="1" applyBorder="1" applyAlignment="1">
      <alignment/>
    </xf>
    <xf numFmtId="165" fontId="8" fillId="0" borderId="3" xfId="15" applyNumberFormat="1" applyFont="1" applyFill="1" applyBorder="1" applyAlignment="1">
      <alignment/>
    </xf>
    <xf numFmtId="165" fontId="8" fillId="0" borderId="15" xfId="15" applyNumberFormat="1" applyFont="1" applyFill="1" applyBorder="1" applyAlignment="1">
      <alignment/>
    </xf>
    <xf numFmtId="165" fontId="8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165" fontId="8" fillId="0" borderId="0" xfId="15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5" fillId="0" borderId="3" xfId="0" applyFont="1" applyBorder="1" applyAlignment="1">
      <alignment/>
    </xf>
    <xf numFmtId="165" fontId="8" fillId="0" borderId="9" xfId="15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2" borderId="18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3" fillId="0" borderId="13" xfId="15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65" fontId="3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1" fillId="0" borderId="9" xfId="15" applyFont="1" applyBorder="1" applyAlignment="1">
      <alignment/>
    </xf>
    <xf numFmtId="164" fontId="5" fillId="0" borderId="5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Fill="1" applyBorder="1" applyAlignment="1">
      <alignment/>
    </xf>
    <xf numFmtId="165" fontId="8" fillId="0" borderId="16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4" xfId="15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2" xfId="0" applyFont="1" applyBorder="1" applyAlignment="1">
      <alignment horizontal="center"/>
    </xf>
    <xf numFmtId="165" fontId="8" fillId="0" borderId="15" xfId="15" applyNumberFormat="1" applyFont="1" applyBorder="1" applyAlignment="1">
      <alignment/>
    </xf>
    <xf numFmtId="165" fontId="8" fillId="0" borderId="23" xfId="15" applyNumberFormat="1" applyFont="1" applyBorder="1" applyAlignment="1">
      <alignment/>
    </xf>
    <xf numFmtId="165" fontId="5" fillId="0" borderId="23" xfId="15" applyNumberFormat="1" applyFont="1" applyFill="1" applyBorder="1" applyAlignment="1">
      <alignment/>
    </xf>
    <xf numFmtId="43" fontId="8" fillId="0" borderId="14" xfId="15" applyFont="1" applyBorder="1" applyAlignment="1">
      <alignment/>
    </xf>
    <xf numFmtId="43" fontId="8" fillId="0" borderId="15" xfId="15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16" xfId="15" applyFont="1" applyBorder="1" applyAlignment="1">
      <alignment/>
    </xf>
    <xf numFmtId="43" fontId="1" fillId="0" borderId="24" xfId="15" applyFont="1" applyBorder="1" applyAlignment="1">
      <alignment/>
    </xf>
    <xf numFmtId="165" fontId="1" fillId="0" borderId="16" xfId="15" applyNumberFormat="1" applyFont="1" applyBorder="1" applyAlignment="1">
      <alignment/>
    </xf>
    <xf numFmtId="165" fontId="8" fillId="0" borderId="25" xfId="15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165" fontId="5" fillId="0" borderId="15" xfId="15" applyNumberFormat="1" applyFont="1" applyFill="1" applyBorder="1" applyAlignment="1">
      <alignment/>
    </xf>
    <xf numFmtId="165" fontId="5" fillId="0" borderId="16" xfId="15" applyNumberFormat="1" applyFont="1" applyFill="1" applyBorder="1" applyAlignment="1">
      <alignment/>
    </xf>
    <xf numFmtId="200" fontId="8" fillId="0" borderId="14" xfId="15" applyNumberFormat="1" applyFont="1" applyBorder="1" applyAlignment="1">
      <alignment/>
    </xf>
    <xf numFmtId="201" fontId="8" fillId="0" borderId="14" xfId="15" applyNumberFormat="1" applyFont="1" applyBorder="1" applyAlignment="1">
      <alignment/>
    </xf>
    <xf numFmtId="165" fontId="8" fillId="0" borderId="26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27" xfId="15" applyNumberFormat="1" applyFont="1" applyBorder="1" applyAlignment="1">
      <alignment/>
    </xf>
    <xf numFmtId="43" fontId="1" fillId="0" borderId="28" xfId="15" applyFont="1" applyBorder="1" applyAlignment="1">
      <alignment horizontal="right"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horizontal="right"/>
    </xf>
    <xf numFmtId="43" fontId="1" fillId="0" borderId="28" xfId="15" applyFont="1" applyFill="1" applyBorder="1" applyAlignment="1">
      <alignment horizontal="right"/>
    </xf>
    <xf numFmtId="43" fontId="1" fillId="0" borderId="6" xfId="15" applyFont="1" applyFill="1" applyBorder="1" applyAlignment="1">
      <alignment horizontal="right"/>
    </xf>
    <xf numFmtId="165" fontId="5" fillId="0" borderId="6" xfId="15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5" fontId="5" fillId="0" borderId="25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14" xfId="0" applyFont="1" applyBorder="1" applyAlignment="1" quotePrefix="1">
      <alignment/>
    </xf>
    <xf numFmtId="167" fontId="1" fillId="0" borderId="3" xfId="0" applyNumberFormat="1" applyFont="1" applyBorder="1" applyAlignment="1">
      <alignment/>
    </xf>
    <xf numFmtId="43" fontId="1" fillId="0" borderId="6" xfId="15" applyFont="1" applyFill="1" applyBorder="1" applyAlignment="1">
      <alignment/>
    </xf>
    <xf numFmtId="165" fontId="1" fillId="0" borderId="3" xfId="15" applyNumberFormat="1" applyFont="1" applyBorder="1" applyAlignment="1">
      <alignment/>
    </xf>
    <xf numFmtId="43" fontId="1" fillId="0" borderId="21" xfId="15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9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5" fontId="1" fillId="0" borderId="21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165" fontId="1" fillId="0" borderId="13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30" xfId="15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5" xfId="15" applyNumberFormat="1" applyFont="1" applyBorder="1" applyAlignment="1">
      <alignment/>
    </xf>
    <xf numFmtId="165" fontId="1" fillId="0" borderId="24" xfId="15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165" fontId="8" fillId="0" borderId="14" xfId="0" applyNumberFormat="1" applyFont="1" applyBorder="1" applyAlignment="1">
      <alignment/>
    </xf>
    <xf numFmtId="165" fontId="3" fillId="0" borderId="25" xfId="15" applyNumberFormat="1" applyFont="1" applyFill="1" applyBorder="1" applyAlignment="1">
      <alignment/>
    </xf>
    <xf numFmtId="43" fontId="1" fillId="0" borderId="32" xfId="15" applyFont="1" applyBorder="1" applyAlignment="1">
      <alignment horizontal="right"/>
    </xf>
    <xf numFmtId="0" fontId="1" fillId="0" borderId="13" xfId="0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3" fillId="0" borderId="5" xfId="15" applyNumberFormat="1" applyFont="1" applyFill="1" applyBorder="1" applyAlignment="1">
      <alignment/>
    </xf>
    <xf numFmtId="165" fontId="1" fillId="0" borderId="24" xfId="15" applyNumberFormat="1" applyFont="1" applyFill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30" xfId="15" applyNumberFormat="1" applyFont="1" applyBorder="1" applyAlignment="1">
      <alignment/>
    </xf>
    <xf numFmtId="43" fontId="1" fillId="0" borderId="32" xfId="15" applyFont="1" applyFill="1" applyBorder="1" applyAlignment="1">
      <alignment horizontal="right"/>
    </xf>
    <xf numFmtId="43" fontId="1" fillId="0" borderId="5" xfId="15" applyFont="1" applyBorder="1" applyAlignment="1">
      <alignment horizontal="right"/>
    </xf>
    <xf numFmtId="43" fontId="1" fillId="0" borderId="24" xfId="15" applyFont="1" applyBorder="1" applyAlignment="1">
      <alignment horizontal="right"/>
    </xf>
    <xf numFmtId="165" fontId="1" fillId="0" borderId="0" xfId="15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22" xfId="0" applyFont="1" applyBorder="1" applyAlignment="1">
      <alignment horizontal="right"/>
    </xf>
    <xf numFmtId="165" fontId="1" fillId="0" borderId="14" xfId="15" applyNumberFormat="1" applyFont="1" applyFill="1" applyBorder="1" applyAlignment="1">
      <alignment/>
    </xf>
    <xf numFmtId="165" fontId="3" fillId="0" borderId="14" xfId="15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43" fontId="1" fillId="0" borderId="33" xfId="15" applyFont="1" applyBorder="1" applyAlignment="1">
      <alignment horizontal="right"/>
    </xf>
    <xf numFmtId="43" fontId="1" fillId="0" borderId="14" xfId="15" applyFont="1" applyBorder="1" applyAlignment="1">
      <alignment horizontal="right"/>
    </xf>
    <xf numFmtId="43" fontId="1" fillId="0" borderId="14" xfId="15" applyFont="1" applyBorder="1" applyAlignment="1">
      <alignment/>
    </xf>
    <xf numFmtId="43" fontId="1" fillId="0" borderId="34" xfId="15" applyFont="1" applyBorder="1" applyAlignment="1">
      <alignment horizontal="right"/>
    </xf>
    <xf numFmtId="43" fontId="1" fillId="0" borderId="16" xfId="15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43" fontId="1" fillId="0" borderId="9" xfId="15" applyNumberFormat="1" applyFont="1" applyBorder="1" applyAlignment="1">
      <alignment/>
    </xf>
    <xf numFmtId="0" fontId="3" fillId="0" borderId="1" xfId="0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165" fontId="1" fillId="0" borderId="22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zoomScale="90" zoomScaleNormal="90" zoomScaleSheetLayoutView="75" workbookViewId="0" topLeftCell="A39">
      <selection activeCell="D70" sqref="D70"/>
    </sheetView>
  </sheetViews>
  <sheetFormatPr defaultColWidth="9.140625" defaultRowHeight="14.25"/>
  <cols>
    <col min="1" max="1" width="5.421875" style="1" customWidth="1"/>
    <col min="2" max="2" width="3.57421875" style="1" customWidth="1"/>
    <col min="3" max="3" width="75.00390625" style="1" customWidth="1"/>
    <col min="4" max="5" width="23.140625" style="1" customWidth="1"/>
    <col min="6" max="6" width="1.8515625" style="1" customWidth="1"/>
    <col min="7" max="7" width="1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67"/>
      <c r="C1" s="2"/>
      <c r="D1" s="182"/>
      <c r="E1" s="232"/>
      <c r="F1" s="3"/>
      <c r="G1" s="4"/>
    </row>
    <row r="2" spans="2:7" ht="14.25">
      <c r="B2" s="14"/>
      <c r="C2" s="5"/>
      <c r="D2" s="183"/>
      <c r="E2" s="233"/>
      <c r="F2" s="6"/>
      <c r="G2" s="7"/>
    </row>
    <row r="3" spans="2:7" ht="14.25">
      <c r="B3" s="14"/>
      <c r="C3" s="5"/>
      <c r="D3" s="183"/>
      <c r="E3" s="183"/>
      <c r="F3" s="5"/>
      <c r="G3" s="7"/>
    </row>
    <row r="4" spans="2:7" ht="14.25">
      <c r="B4" s="14"/>
      <c r="C4" s="5"/>
      <c r="D4" s="183"/>
      <c r="E4" s="183"/>
      <c r="F4" s="5"/>
      <c r="G4" s="7"/>
    </row>
    <row r="5" spans="2:7" ht="14.25">
      <c r="B5" s="14"/>
      <c r="C5" s="5"/>
      <c r="D5" s="183"/>
      <c r="E5" s="183"/>
      <c r="F5" s="5"/>
      <c r="G5" s="7"/>
    </row>
    <row r="6" spans="2:7" ht="12.75">
      <c r="B6" s="14"/>
      <c r="C6" s="243" t="s">
        <v>92</v>
      </c>
      <c r="D6" s="243"/>
      <c r="E6" s="243"/>
      <c r="F6" s="118"/>
      <c r="G6" s="7"/>
    </row>
    <row r="7" spans="2:7" ht="12.75">
      <c r="B7" s="14"/>
      <c r="C7" s="238" t="s">
        <v>0</v>
      </c>
      <c r="D7" s="238"/>
      <c r="E7" s="238"/>
      <c r="F7" s="8"/>
      <c r="G7" s="7"/>
    </row>
    <row r="8" spans="2:7" ht="9" customHeight="1">
      <c r="B8" s="14"/>
      <c r="C8" s="237" t="s">
        <v>1</v>
      </c>
      <c r="D8" s="237"/>
      <c r="E8" s="237"/>
      <c r="F8" s="9"/>
      <c r="G8" s="7"/>
    </row>
    <row r="9" spans="2:7" ht="12.75">
      <c r="B9" s="14"/>
      <c r="C9" s="237" t="s">
        <v>2</v>
      </c>
      <c r="D9" s="237"/>
      <c r="E9" s="237"/>
      <c r="F9" s="9"/>
      <c r="G9" s="7"/>
    </row>
    <row r="10" spans="2:7" ht="12.75">
      <c r="B10" s="14"/>
      <c r="C10" s="237" t="s">
        <v>142</v>
      </c>
      <c r="D10" s="237"/>
      <c r="E10" s="237"/>
      <c r="F10" s="9"/>
      <c r="G10" s="7"/>
    </row>
    <row r="11" spans="2:7" ht="12.75">
      <c r="B11" s="14"/>
      <c r="C11" s="238" t="s">
        <v>46</v>
      </c>
      <c r="D11" s="238"/>
      <c r="E11" s="238"/>
      <c r="F11" s="8"/>
      <c r="G11" s="7"/>
    </row>
    <row r="12" spans="2:7" ht="12.75">
      <c r="B12" s="14"/>
      <c r="C12" s="8"/>
      <c r="D12" s="184"/>
      <c r="E12" s="184"/>
      <c r="F12" s="8"/>
      <c r="G12" s="7"/>
    </row>
    <row r="13" spans="2:7" ht="22.5" customHeight="1">
      <c r="B13" s="14"/>
      <c r="C13" s="239" t="s">
        <v>3</v>
      </c>
      <c r="D13" s="240"/>
      <c r="E13" s="241"/>
      <c r="F13" s="127"/>
      <c r="G13" s="7"/>
    </row>
    <row r="14" spans="2:7" ht="12.75">
      <c r="B14" s="14"/>
      <c r="C14" s="237"/>
      <c r="D14" s="242"/>
      <c r="E14" s="242"/>
      <c r="F14" s="10"/>
      <c r="G14" s="7"/>
    </row>
    <row r="15" spans="2:7" ht="12.75">
      <c r="B15" s="14"/>
      <c r="C15" s="235"/>
      <c r="D15" s="236"/>
      <c r="E15" s="236"/>
      <c r="F15" s="128"/>
      <c r="G15" s="7"/>
    </row>
    <row r="16" spans="2:7" ht="12.75">
      <c r="B16" s="14"/>
      <c r="C16" s="112"/>
      <c r="D16" s="185" t="s">
        <v>4</v>
      </c>
      <c r="E16" s="185" t="s">
        <v>5</v>
      </c>
      <c r="F16" s="44"/>
      <c r="G16" s="7"/>
    </row>
    <row r="17" spans="2:7" ht="12.75">
      <c r="B17" s="14"/>
      <c r="C17" s="110"/>
      <c r="D17" s="186" t="s">
        <v>6</v>
      </c>
      <c r="E17" s="186" t="s">
        <v>7</v>
      </c>
      <c r="F17" s="45"/>
      <c r="G17" s="7"/>
    </row>
    <row r="18" spans="2:7" ht="12.75">
      <c r="B18" s="14"/>
      <c r="C18" s="110"/>
      <c r="D18" s="186" t="s">
        <v>8</v>
      </c>
      <c r="E18" s="186" t="s">
        <v>94</v>
      </c>
      <c r="F18" s="45"/>
      <c r="G18" s="7"/>
    </row>
    <row r="19" spans="2:7" ht="12.75">
      <c r="B19" s="14"/>
      <c r="C19" s="110"/>
      <c r="D19" s="187">
        <v>38717</v>
      </c>
      <c r="E19" s="187">
        <v>38352</v>
      </c>
      <c r="F19" s="98"/>
      <c r="G19" s="7"/>
    </row>
    <row r="20" spans="2:7" ht="12.75">
      <c r="B20" s="14"/>
      <c r="C20" s="110"/>
      <c r="D20" s="188" t="s">
        <v>9</v>
      </c>
      <c r="E20" s="188" t="s">
        <v>9</v>
      </c>
      <c r="F20" s="45"/>
      <c r="G20" s="7"/>
    </row>
    <row r="21" spans="2:7" ht="12.75">
      <c r="B21" s="14"/>
      <c r="C21" s="83" t="s">
        <v>10</v>
      </c>
      <c r="D21" s="12"/>
      <c r="E21" s="12"/>
      <c r="F21" s="13"/>
      <c r="G21" s="7"/>
    </row>
    <row r="22" spans="2:11" ht="12.75">
      <c r="B22" s="14"/>
      <c r="C22" s="114" t="s">
        <v>11</v>
      </c>
      <c r="D22" s="189">
        <v>13277</v>
      </c>
      <c r="E22" s="234">
        <v>13822</v>
      </c>
      <c r="F22" s="17"/>
      <c r="G22" s="7"/>
      <c r="H22" s="15"/>
      <c r="I22" s="16"/>
      <c r="J22" s="16"/>
      <c r="K22" s="15"/>
    </row>
    <row r="23" spans="2:8" ht="12.75">
      <c r="B23" s="14"/>
      <c r="C23" s="114" t="s">
        <v>12</v>
      </c>
      <c r="D23" s="17">
        <v>42500</v>
      </c>
      <c r="E23" s="190">
        <v>42500</v>
      </c>
      <c r="F23" s="17"/>
      <c r="G23" s="7"/>
      <c r="H23" s="15"/>
    </row>
    <row r="24" spans="2:8" ht="12.75" hidden="1">
      <c r="B24" s="14"/>
      <c r="C24" s="115" t="s">
        <v>13</v>
      </c>
      <c r="D24" s="17"/>
      <c r="E24" s="190"/>
      <c r="F24" s="17"/>
      <c r="G24" s="7"/>
      <c r="H24" s="15"/>
    </row>
    <row r="25" spans="2:8" ht="12.75">
      <c r="B25" s="14"/>
      <c r="C25" s="115" t="s">
        <v>124</v>
      </c>
      <c r="D25" s="190">
        <v>20562</v>
      </c>
      <c r="E25" s="190">
        <v>27693</v>
      </c>
      <c r="F25" s="17"/>
      <c r="G25" s="7"/>
      <c r="H25" s="15"/>
    </row>
    <row r="26" spans="2:8" ht="12.75">
      <c r="B26" s="14"/>
      <c r="C26" s="115" t="s">
        <v>14</v>
      </c>
      <c r="D26" s="17">
        <v>232189</v>
      </c>
      <c r="E26" s="17">
        <v>181588</v>
      </c>
      <c r="F26" s="17"/>
      <c r="G26" s="7"/>
      <c r="H26" s="15"/>
    </row>
    <row r="27" spans="2:8" ht="12.75">
      <c r="B27" s="14"/>
      <c r="C27" s="115" t="s">
        <v>15</v>
      </c>
      <c r="D27" s="17">
        <v>95618</v>
      </c>
      <c r="E27" s="17">
        <v>90489</v>
      </c>
      <c r="F27" s="17"/>
      <c r="G27" s="7"/>
      <c r="H27" s="15"/>
    </row>
    <row r="28" spans="2:8" ht="12.75">
      <c r="B28" s="14"/>
      <c r="C28" s="115" t="s">
        <v>99</v>
      </c>
      <c r="D28" s="17">
        <v>16860</v>
      </c>
      <c r="E28" s="17">
        <v>5998</v>
      </c>
      <c r="F28" s="17"/>
      <c r="G28" s="7"/>
      <c r="H28" s="15"/>
    </row>
    <row r="29" spans="2:8" ht="12.75">
      <c r="B29" s="14"/>
      <c r="C29" s="115" t="s">
        <v>125</v>
      </c>
      <c r="D29" s="17">
        <f>3483+3210</f>
        <v>6693</v>
      </c>
      <c r="E29" s="17">
        <v>6663</v>
      </c>
      <c r="F29" s="17"/>
      <c r="G29" s="7"/>
      <c r="H29" s="15"/>
    </row>
    <row r="30" spans="2:8" ht="12.75">
      <c r="B30" s="14"/>
      <c r="C30" s="115" t="s">
        <v>97</v>
      </c>
      <c r="D30" s="17">
        <v>4967</v>
      </c>
      <c r="E30" s="17">
        <v>4663</v>
      </c>
      <c r="F30" s="17"/>
      <c r="G30" s="7"/>
      <c r="H30" s="15"/>
    </row>
    <row r="31" spans="2:8" ht="12.75">
      <c r="B31" s="14"/>
      <c r="C31" s="115" t="s">
        <v>16</v>
      </c>
      <c r="D31" s="17">
        <v>8227</v>
      </c>
      <c r="E31" s="17">
        <v>5785</v>
      </c>
      <c r="F31" s="17"/>
      <c r="G31" s="7"/>
      <c r="H31" s="15"/>
    </row>
    <row r="32" spans="2:8" ht="12.75">
      <c r="B32" s="14"/>
      <c r="C32" s="115" t="s">
        <v>17</v>
      </c>
      <c r="D32" s="17">
        <v>241987</v>
      </c>
      <c r="E32" s="17">
        <v>251193</v>
      </c>
      <c r="F32" s="17"/>
      <c r="G32" s="7"/>
      <c r="H32" s="15"/>
    </row>
    <row r="33" spans="2:8" ht="12.75">
      <c r="B33" s="14"/>
      <c r="C33" s="115" t="s">
        <v>18</v>
      </c>
      <c r="D33" s="17">
        <v>33703</v>
      </c>
      <c r="E33" s="17">
        <v>27732</v>
      </c>
      <c r="F33" s="17"/>
      <c r="G33" s="7"/>
      <c r="H33" s="15"/>
    </row>
    <row r="34" spans="2:8" ht="13.5" thickBot="1">
      <c r="B34" s="14"/>
      <c r="C34" s="116" t="s">
        <v>19</v>
      </c>
      <c r="D34" s="191">
        <f>SUM(D22:D33)</f>
        <v>716583</v>
      </c>
      <c r="E34" s="191">
        <f>SUM(E22:E33)</f>
        <v>658126</v>
      </c>
      <c r="F34" s="17"/>
      <c r="G34" s="7"/>
      <c r="H34" s="15"/>
    </row>
    <row r="35" spans="2:7" ht="13.5" thickTop="1">
      <c r="B35" s="14"/>
      <c r="C35" s="85"/>
      <c r="D35" s="12"/>
      <c r="E35" s="12"/>
      <c r="F35" s="13"/>
      <c r="G35" s="7"/>
    </row>
    <row r="36" spans="2:7" ht="12.75">
      <c r="B36" s="14"/>
      <c r="C36" s="85"/>
      <c r="D36" s="12"/>
      <c r="E36" s="12"/>
      <c r="F36" s="13"/>
      <c r="G36" s="7"/>
    </row>
    <row r="37" spans="2:7" ht="12.75">
      <c r="B37" s="14"/>
      <c r="C37" s="83" t="s">
        <v>20</v>
      </c>
      <c r="D37" s="12"/>
      <c r="E37" s="20"/>
      <c r="F37" s="17"/>
      <c r="G37" s="7"/>
    </row>
    <row r="38" spans="2:8" ht="12.75">
      <c r="B38" s="14"/>
      <c r="C38" s="114" t="s">
        <v>126</v>
      </c>
      <c r="D38" s="189">
        <v>188598</v>
      </c>
      <c r="E38" s="189">
        <v>170221</v>
      </c>
      <c r="F38" s="17"/>
      <c r="G38" s="7"/>
      <c r="H38" s="15"/>
    </row>
    <row r="39" spans="2:8" ht="12.75">
      <c r="B39" s="14"/>
      <c r="C39" s="114" t="s">
        <v>21</v>
      </c>
      <c r="D39" s="17">
        <v>70472</v>
      </c>
      <c r="E39" s="17">
        <v>74492</v>
      </c>
      <c r="F39" s="17"/>
      <c r="G39" s="7"/>
      <c r="H39" s="15"/>
    </row>
    <row r="40" spans="2:11" ht="12.75" customHeight="1">
      <c r="B40" s="14"/>
      <c r="C40" s="114" t="s">
        <v>123</v>
      </c>
      <c r="D40" s="17">
        <v>44000</v>
      </c>
      <c r="E40" s="17">
        <v>23800</v>
      </c>
      <c r="F40" s="17"/>
      <c r="G40" s="7"/>
      <c r="H40" s="15"/>
      <c r="K40" s="18"/>
    </row>
    <row r="41" spans="2:8" ht="12.75" customHeight="1">
      <c r="B41" s="14"/>
      <c r="C41" s="114" t="s">
        <v>127</v>
      </c>
      <c r="D41" s="17">
        <v>1381</v>
      </c>
      <c r="E41" s="17">
        <v>2660</v>
      </c>
      <c r="F41" s="17"/>
      <c r="G41" s="7"/>
      <c r="H41" s="15"/>
    </row>
    <row r="42" spans="2:8" ht="12.75" hidden="1">
      <c r="B42" s="14"/>
      <c r="C42" s="114" t="s">
        <v>22</v>
      </c>
      <c r="D42" s="17"/>
      <c r="E42" s="17"/>
      <c r="F42" s="17"/>
      <c r="G42" s="7"/>
      <c r="H42" s="15"/>
    </row>
    <row r="43" spans="2:8" ht="15" customHeight="1">
      <c r="B43" s="14"/>
      <c r="C43" s="114" t="s">
        <v>86</v>
      </c>
      <c r="D43" s="17">
        <v>41</v>
      </c>
      <c r="E43" s="17">
        <v>153</v>
      </c>
      <c r="F43" s="17"/>
      <c r="G43" s="7"/>
      <c r="H43" s="15"/>
    </row>
    <row r="44" spans="2:8" ht="12.75" hidden="1">
      <c r="B44" s="14"/>
      <c r="C44" s="114" t="s">
        <v>23</v>
      </c>
      <c r="D44" s="17"/>
      <c r="E44" s="17">
        <v>0</v>
      </c>
      <c r="F44" s="17"/>
      <c r="G44" s="7"/>
      <c r="H44" s="15"/>
    </row>
    <row r="45" spans="2:8" ht="12.75">
      <c r="B45" s="14"/>
      <c r="C45" s="114"/>
      <c r="D45" s="192">
        <f>SUM(D38:D43)</f>
        <v>304492</v>
      </c>
      <c r="E45" s="192">
        <f>SUM(E38:E43)</f>
        <v>271326</v>
      </c>
      <c r="F45" s="19"/>
      <c r="G45" s="7"/>
      <c r="H45" s="15"/>
    </row>
    <row r="46" spans="2:8" ht="6" customHeight="1">
      <c r="B46" s="14"/>
      <c r="C46" s="114"/>
      <c r="D46" s="19"/>
      <c r="E46" s="19"/>
      <c r="F46" s="19"/>
      <c r="G46" s="7"/>
      <c r="H46" s="15"/>
    </row>
    <row r="47" spans="2:8" ht="12.75">
      <c r="B47" s="14"/>
      <c r="C47" s="114" t="s">
        <v>81</v>
      </c>
      <c r="D47" s="17">
        <v>93073</v>
      </c>
      <c r="E47" s="17">
        <v>80450</v>
      </c>
      <c r="F47" s="17"/>
      <c r="G47" s="7"/>
      <c r="H47" s="15"/>
    </row>
    <row r="48" spans="2:8" ht="6" customHeight="1">
      <c r="B48" s="14"/>
      <c r="C48" s="114"/>
      <c r="D48" s="17"/>
      <c r="E48" s="17"/>
      <c r="F48" s="17"/>
      <c r="G48" s="7"/>
      <c r="H48" s="15"/>
    </row>
    <row r="49" spans="2:8" ht="13.5" thickBot="1">
      <c r="B49" s="14"/>
      <c r="C49" s="113" t="s">
        <v>85</v>
      </c>
      <c r="D49" s="193">
        <f>D47+D45</f>
        <v>397565</v>
      </c>
      <c r="E49" s="194">
        <f>E47+E45</f>
        <v>351776</v>
      </c>
      <c r="F49" s="19"/>
      <c r="G49" s="7"/>
      <c r="H49" s="15"/>
    </row>
    <row r="50" spans="2:7" ht="13.5" thickTop="1">
      <c r="B50" s="14"/>
      <c r="C50" s="85"/>
      <c r="D50" s="12"/>
      <c r="E50" s="12"/>
      <c r="F50" s="13"/>
      <c r="G50" s="7"/>
    </row>
    <row r="51" spans="2:7" ht="12.75">
      <c r="B51" s="14"/>
      <c r="C51" s="85"/>
      <c r="D51" s="12"/>
      <c r="E51" s="12"/>
      <c r="F51" s="13"/>
      <c r="G51" s="7"/>
    </row>
    <row r="52" spans="2:7" ht="12.75">
      <c r="B52" s="14"/>
      <c r="C52" s="83" t="s">
        <v>24</v>
      </c>
      <c r="D52" s="12"/>
      <c r="E52" s="12"/>
      <c r="F52" s="13"/>
      <c r="G52" s="7"/>
    </row>
    <row r="53" spans="2:8" ht="12.75">
      <c r="B53" s="14"/>
      <c r="C53" s="114" t="s">
        <v>25</v>
      </c>
      <c r="D53" s="189">
        <v>108802</v>
      </c>
      <c r="E53" s="189">
        <v>108389</v>
      </c>
      <c r="F53" s="17"/>
      <c r="G53" s="7"/>
      <c r="H53" s="15"/>
    </row>
    <row r="54" spans="2:8" ht="12.75">
      <c r="B54" s="14"/>
      <c r="C54" s="114" t="s">
        <v>26</v>
      </c>
      <c r="D54" s="17">
        <v>26508</v>
      </c>
      <c r="E54" s="17">
        <v>26140</v>
      </c>
      <c r="F54" s="17"/>
      <c r="G54" s="7"/>
      <c r="H54" s="15"/>
    </row>
    <row r="55" spans="2:8" ht="12.75">
      <c r="B55" s="14"/>
      <c r="C55" s="114" t="s">
        <v>27</v>
      </c>
      <c r="D55" s="17">
        <v>597</v>
      </c>
      <c r="E55" s="17">
        <v>623</v>
      </c>
      <c r="F55" s="17"/>
      <c r="G55" s="7"/>
      <c r="H55" s="15"/>
    </row>
    <row r="56" spans="2:8" ht="12.75">
      <c r="B56" s="14"/>
      <c r="C56" s="114" t="s">
        <v>118</v>
      </c>
      <c r="D56" s="17">
        <v>902</v>
      </c>
      <c r="E56" s="17">
        <v>160</v>
      </c>
      <c r="F56" s="17"/>
      <c r="G56" s="7"/>
      <c r="H56" s="15"/>
    </row>
    <row r="57" spans="2:8" ht="12.75">
      <c r="B57" s="14"/>
      <c r="C57" s="114" t="s">
        <v>128</v>
      </c>
      <c r="D57" s="17">
        <f>'Equity(1Q)'!H75</f>
        <v>142944.06000000003</v>
      </c>
      <c r="E57" s="17">
        <v>132552</v>
      </c>
      <c r="F57" s="17"/>
      <c r="G57" s="7"/>
      <c r="H57" s="15"/>
    </row>
    <row r="58" spans="2:8" ht="12.75">
      <c r="B58" s="14"/>
      <c r="C58" s="114" t="s">
        <v>80</v>
      </c>
      <c r="D58" s="17">
        <v>3917</v>
      </c>
      <c r="E58" s="17">
        <v>6243</v>
      </c>
      <c r="F58" s="17"/>
      <c r="G58" s="7"/>
      <c r="H58" s="15"/>
    </row>
    <row r="59" spans="2:8" ht="12.75">
      <c r="B59" s="14"/>
      <c r="C59" s="114"/>
      <c r="D59" s="192">
        <f>SUM(D53:D58)</f>
        <v>283670.06000000006</v>
      </c>
      <c r="E59" s="192">
        <f>SUM(E53:E58)</f>
        <v>274107</v>
      </c>
      <c r="F59" s="19"/>
      <c r="G59" s="7"/>
      <c r="H59" s="15"/>
    </row>
    <row r="60" spans="2:7" ht="6" customHeight="1">
      <c r="B60" s="14"/>
      <c r="C60" s="114"/>
      <c r="D60" s="195"/>
      <c r="E60" s="13"/>
      <c r="F60" s="13"/>
      <c r="G60" s="7"/>
    </row>
    <row r="61" spans="2:8" ht="12.75">
      <c r="B61" s="14"/>
      <c r="C61" s="113" t="s">
        <v>28</v>
      </c>
      <c r="D61" s="196">
        <v>35348</v>
      </c>
      <c r="E61" s="196">
        <v>32243</v>
      </c>
      <c r="F61" s="129"/>
      <c r="G61" s="7"/>
      <c r="H61" s="15"/>
    </row>
    <row r="62" spans="2:7" ht="6" customHeight="1">
      <c r="B62" s="14"/>
      <c r="C62" s="113"/>
      <c r="D62" s="12"/>
      <c r="E62" s="129"/>
      <c r="F62" s="129"/>
      <c r="G62" s="7"/>
    </row>
    <row r="63" spans="2:8" ht="13.5" thickBot="1">
      <c r="B63" s="14"/>
      <c r="C63" s="113" t="s">
        <v>29</v>
      </c>
      <c r="D63" s="193">
        <f>SUM(D59:D61)+D49</f>
        <v>716583.06</v>
      </c>
      <c r="E63" s="193">
        <f>SUM(E59:E61)+E49</f>
        <v>658126</v>
      </c>
      <c r="F63" s="19"/>
      <c r="G63" s="7"/>
      <c r="H63" s="15"/>
    </row>
    <row r="64" spans="2:7" ht="13.5" thickTop="1">
      <c r="B64" s="14"/>
      <c r="C64" s="85"/>
      <c r="D64" s="12"/>
      <c r="E64" s="12"/>
      <c r="F64" s="13"/>
      <c r="G64" s="7"/>
    </row>
    <row r="65" spans="2:7" ht="13.5" thickBot="1">
      <c r="B65" s="14"/>
      <c r="C65" s="21" t="s">
        <v>30</v>
      </c>
      <c r="D65" s="22">
        <f>+D59/D53</f>
        <v>2.6072136541607698</v>
      </c>
      <c r="E65" s="22">
        <f>+E59/E53</f>
        <v>2.5289189862439914</v>
      </c>
      <c r="F65" s="130"/>
      <c r="G65" s="7"/>
    </row>
    <row r="66" spans="2:7" ht="13.5" thickTop="1">
      <c r="B66" s="14"/>
      <c r="C66" s="117"/>
      <c r="D66" s="131"/>
      <c r="E66" s="131"/>
      <c r="F66" s="132"/>
      <c r="G66" s="7"/>
    </row>
    <row r="67" spans="2:7" ht="13.5" thickBot="1">
      <c r="B67" s="23"/>
      <c r="C67" s="58"/>
      <c r="D67" s="97"/>
      <c r="E67" s="97"/>
      <c r="F67" s="97"/>
      <c r="G67" s="25"/>
    </row>
    <row r="68" spans="3:7" ht="12.75">
      <c r="C68" s="12"/>
      <c r="D68" s="12"/>
      <c r="E68" s="12"/>
      <c r="F68" s="12"/>
      <c r="G68" s="12"/>
    </row>
    <row r="70" ht="12.75">
      <c r="D70" s="16"/>
    </row>
    <row r="71" spans="4:6" ht="12.75">
      <c r="D71" s="16"/>
      <c r="E71" s="15"/>
      <c r="F71" s="15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 horizontalCentered="1"/>
  <pageMargins left="0.73" right="0.75" top="0.74" bottom="0.36" header="0.53" footer="0.18"/>
  <pageSetup fitToHeight="1" fitToWidth="1" horizontalDpi="300" verticalDpi="300" orientation="portrait" paperSize="9" scale="92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P61"/>
  <sheetViews>
    <sheetView tabSelected="1" zoomScaleSheetLayoutView="75" workbookViewId="0" topLeftCell="E29">
      <selection activeCell="E52" sqref="E52"/>
    </sheetView>
  </sheetViews>
  <sheetFormatPr defaultColWidth="9.140625" defaultRowHeight="14.25"/>
  <cols>
    <col min="1" max="1" width="9.57421875" style="29" customWidth="1"/>
    <col min="2" max="2" width="3.57421875" style="29" customWidth="1"/>
    <col min="3" max="3" width="2.8515625" style="29" customWidth="1"/>
    <col min="4" max="4" width="66.421875" style="29" customWidth="1"/>
    <col min="5" max="5" width="22.57421875" style="1" bestFit="1" customWidth="1"/>
    <col min="6" max="6" width="0.42578125" style="1" hidden="1" customWidth="1"/>
    <col min="7" max="7" width="22.57421875" style="1" bestFit="1" customWidth="1"/>
    <col min="8" max="9" width="22.57421875" style="1" customWidth="1"/>
    <col min="10" max="10" width="1.57421875" style="29" customWidth="1"/>
    <col min="11" max="11" width="9.57421875" style="29" customWidth="1"/>
    <col min="12" max="12" width="11.57421875" style="29" bestFit="1" customWidth="1"/>
    <col min="13" max="16384" width="9.57421875" style="29" customWidth="1"/>
  </cols>
  <sheetData>
    <row r="1" ht="15.75">
      <c r="I1" s="214"/>
    </row>
    <row r="2" ht="13.5" thickBot="1"/>
    <row r="3" spans="2:10" ht="12.75">
      <c r="B3" s="26"/>
      <c r="C3" s="27"/>
      <c r="D3" s="27"/>
      <c r="E3" s="169"/>
      <c r="F3" s="169"/>
      <c r="G3" s="169"/>
      <c r="H3" s="169"/>
      <c r="I3" s="169"/>
      <c r="J3" s="28"/>
    </row>
    <row r="4" spans="2:10" ht="15">
      <c r="B4" s="30"/>
      <c r="C4" s="31"/>
      <c r="D4" s="31"/>
      <c r="E4" s="12"/>
      <c r="F4" s="12"/>
      <c r="G4" s="12"/>
      <c r="H4" s="12"/>
      <c r="I4" s="215"/>
      <c r="J4" s="32"/>
    </row>
    <row r="5" spans="2:10" ht="15">
      <c r="B5" s="30"/>
      <c r="C5" s="31"/>
      <c r="D5" s="31"/>
      <c r="E5" s="12"/>
      <c r="F5" s="12"/>
      <c r="G5" s="12"/>
      <c r="H5" s="12"/>
      <c r="I5" s="216"/>
      <c r="J5" s="32"/>
    </row>
    <row r="6" spans="2:10" ht="12.75">
      <c r="B6" s="30"/>
      <c r="C6" s="31"/>
      <c r="D6" s="31"/>
      <c r="E6" s="12"/>
      <c r="F6" s="12"/>
      <c r="G6" s="12"/>
      <c r="H6" s="12"/>
      <c r="I6" s="12"/>
      <c r="J6" s="32"/>
    </row>
    <row r="7" spans="2:10" ht="21" customHeight="1">
      <c r="B7" s="30"/>
      <c r="C7" s="244"/>
      <c r="D7" s="242"/>
      <c r="E7" s="242"/>
      <c r="F7" s="242"/>
      <c r="G7" s="242"/>
      <c r="H7" s="242"/>
      <c r="I7" s="242"/>
      <c r="J7" s="33"/>
    </row>
    <row r="8" spans="2:10" s="35" customFormat="1" ht="12">
      <c r="B8" s="103"/>
      <c r="C8" s="243" t="s">
        <v>92</v>
      </c>
      <c r="D8" s="243"/>
      <c r="E8" s="243"/>
      <c r="F8" s="243"/>
      <c r="G8" s="243"/>
      <c r="H8" s="243"/>
      <c r="I8" s="243"/>
      <c r="J8" s="34"/>
    </row>
    <row r="9" spans="2:10" s="35" customFormat="1" ht="12.75">
      <c r="B9" s="103"/>
      <c r="C9" s="238" t="s">
        <v>0</v>
      </c>
      <c r="D9" s="242"/>
      <c r="E9" s="242"/>
      <c r="F9" s="242"/>
      <c r="G9" s="242"/>
      <c r="H9" s="242"/>
      <c r="I9" s="242"/>
      <c r="J9" s="36"/>
    </row>
    <row r="10" spans="2:10" ht="9" customHeight="1">
      <c r="B10" s="30"/>
      <c r="C10" s="31"/>
      <c r="D10" s="31"/>
      <c r="E10" s="12"/>
      <c r="F10" s="12"/>
      <c r="G10" s="12"/>
      <c r="H10" s="12"/>
      <c r="I10" s="12"/>
      <c r="J10" s="32"/>
    </row>
    <row r="11" spans="2:10" s="38" customFormat="1" ht="12.75">
      <c r="B11" s="11"/>
      <c r="C11" s="237" t="s">
        <v>2</v>
      </c>
      <c r="D11" s="237"/>
      <c r="E11" s="237"/>
      <c r="F11" s="237"/>
      <c r="G11" s="237"/>
      <c r="H11" s="237"/>
      <c r="I11" s="237"/>
      <c r="J11" s="37"/>
    </row>
    <row r="12" spans="2:10" s="38" customFormat="1" ht="12.75">
      <c r="B12" s="11"/>
      <c r="C12" s="237" t="s">
        <v>142</v>
      </c>
      <c r="D12" s="237"/>
      <c r="E12" s="237"/>
      <c r="F12" s="237"/>
      <c r="G12" s="237"/>
      <c r="H12" s="237"/>
      <c r="I12" s="237"/>
      <c r="J12" s="37"/>
    </row>
    <row r="13" spans="2:10" s="40" customFormat="1" ht="12.75" customHeight="1">
      <c r="B13" s="104"/>
      <c r="C13" s="238" t="s">
        <v>46</v>
      </c>
      <c r="D13" s="238"/>
      <c r="E13" s="238"/>
      <c r="F13" s="238"/>
      <c r="G13" s="238"/>
      <c r="H13" s="238"/>
      <c r="I13" s="238"/>
      <c r="J13" s="39"/>
    </row>
    <row r="14" spans="2:10" s="40" customFormat="1" ht="12.75">
      <c r="B14" s="104"/>
      <c r="C14" s="8"/>
      <c r="D14" s="10"/>
      <c r="E14" s="170"/>
      <c r="F14" s="170"/>
      <c r="G14" s="170"/>
      <c r="H14" s="170"/>
      <c r="I14" s="170"/>
      <c r="J14" s="39"/>
    </row>
    <row r="15" spans="2:10" s="43" customFormat="1" ht="21" customHeight="1">
      <c r="B15" s="105"/>
      <c r="D15" s="75" t="s">
        <v>31</v>
      </c>
      <c r="E15" s="171"/>
      <c r="F15" s="171"/>
      <c r="G15" s="171"/>
      <c r="H15" s="171"/>
      <c r="I15" s="217"/>
      <c r="J15" s="42"/>
    </row>
    <row r="16" spans="2:10" ht="10.5" customHeight="1">
      <c r="B16" s="30"/>
      <c r="C16" s="31"/>
      <c r="D16" s="31"/>
      <c r="E16" s="12"/>
      <c r="F16" s="12"/>
      <c r="G16" s="12"/>
      <c r="H16" s="12"/>
      <c r="I16" s="12"/>
      <c r="J16" s="32"/>
    </row>
    <row r="17" spans="2:10" ht="16.5" customHeight="1">
      <c r="B17" s="30"/>
      <c r="C17" s="53"/>
      <c r="D17" s="109"/>
      <c r="E17" s="172" t="s">
        <v>32</v>
      </c>
      <c r="F17" s="173"/>
      <c r="G17" s="218"/>
      <c r="H17" s="245" t="s">
        <v>33</v>
      </c>
      <c r="I17" s="246"/>
      <c r="J17" s="37"/>
    </row>
    <row r="18" spans="2:10" ht="12.75">
      <c r="B18" s="30"/>
      <c r="C18" s="31"/>
      <c r="D18" s="46" t="s">
        <v>41</v>
      </c>
      <c r="E18" s="174" t="s">
        <v>34</v>
      </c>
      <c r="F18" s="156"/>
      <c r="G18" s="219" t="s">
        <v>36</v>
      </c>
      <c r="H18" s="156" t="s">
        <v>35</v>
      </c>
      <c r="I18" s="219" t="s">
        <v>36</v>
      </c>
      <c r="J18" s="37"/>
    </row>
    <row r="19" spans="2:10" ht="12.75">
      <c r="B19" s="30"/>
      <c r="C19" s="31"/>
      <c r="D19" s="46"/>
      <c r="E19" s="174" t="s">
        <v>37</v>
      </c>
      <c r="F19" s="156"/>
      <c r="G19" s="175" t="s">
        <v>38</v>
      </c>
      <c r="H19" s="156" t="s">
        <v>37</v>
      </c>
      <c r="I19" s="175" t="s">
        <v>38</v>
      </c>
      <c r="J19" s="37"/>
    </row>
    <row r="20" spans="2:10" ht="12.75">
      <c r="B20" s="30"/>
      <c r="C20" s="31"/>
      <c r="D20" s="46"/>
      <c r="E20" s="174" t="s">
        <v>143</v>
      </c>
      <c r="F20" s="156"/>
      <c r="G20" s="175" t="str">
        <f>E20</f>
        <v>4th Quarter</v>
      </c>
      <c r="H20" s="156" t="s">
        <v>39</v>
      </c>
      <c r="I20" s="175" t="s">
        <v>40</v>
      </c>
      <c r="J20" s="37"/>
    </row>
    <row r="21" spans="2:10" ht="12.75">
      <c r="B21" s="30"/>
      <c r="C21" s="31"/>
      <c r="D21" s="46"/>
      <c r="E21" s="157">
        <v>38717</v>
      </c>
      <c r="F21" s="176"/>
      <c r="G21" s="177">
        <v>38352</v>
      </c>
      <c r="H21" s="157">
        <f>E21</f>
        <v>38717</v>
      </c>
      <c r="I21" s="177">
        <f>G21</f>
        <v>38352</v>
      </c>
      <c r="J21" s="37"/>
    </row>
    <row r="22" spans="2:10" ht="12.75">
      <c r="B22" s="30"/>
      <c r="C22" s="31"/>
      <c r="D22" s="46"/>
      <c r="E22" s="178" t="s">
        <v>9</v>
      </c>
      <c r="F22" s="158"/>
      <c r="G22" s="179" t="s">
        <v>9</v>
      </c>
      <c r="H22" s="158" t="s">
        <v>9</v>
      </c>
      <c r="I22" s="179" t="s">
        <v>9</v>
      </c>
      <c r="J22" s="37"/>
    </row>
    <row r="23" spans="2:10" ht="12.75">
      <c r="B23" s="30"/>
      <c r="C23" s="31"/>
      <c r="D23" s="46"/>
      <c r="E23" s="85"/>
      <c r="F23" s="12"/>
      <c r="G23" s="135"/>
      <c r="H23" s="204"/>
      <c r="I23" s="135"/>
      <c r="J23" s="32"/>
    </row>
    <row r="24" spans="2:10" ht="12.75" customHeight="1">
      <c r="B24" s="30"/>
      <c r="C24" s="99"/>
      <c r="D24" s="46" t="s">
        <v>130</v>
      </c>
      <c r="E24" s="142">
        <f>H24-138838.4</f>
        <v>55483.697000000015</v>
      </c>
      <c r="F24" s="20"/>
      <c r="G24" s="220">
        <f>182978-130840</f>
        <v>52138</v>
      </c>
      <c r="H24" s="205">
        <v>194322.097</v>
      </c>
      <c r="I24" s="220">
        <v>182978</v>
      </c>
      <c r="J24" s="50"/>
    </row>
    <row r="25" spans="2:10" ht="12.75" customHeight="1">
      <c r="B25" s="30"/>
      <c r="C25" s="99"/>
      <c r="D25" s="46" t="s">
        <v>129</v>
      </c>
      <c r="E25" s="180">
        <f>H25+89626.6</f>
        <v>-34537.31999999999</v>
      </c>
      <c r="F25" s="133"/>
      <c r="G25" s="197">
        <f>-111278+83892</f>
        <v>-27386</v>
      </c>
      <c r="H25" s="198">
        <v>-124163.92</v>
      </c>
      <c r="I25" s="197">
        <v>-111278</v>
      </c>
      <c r="J25" s="52"/>
    </row>
    <row r="26" spans="2:10" ht="12.75" customHeight="1">
      <c r="B26" s="30"/>
      <c r="C26" s="99"/>
      <c r="D26" s="110" t="s">
        <v>87</v>
      </c>
      <c r="E26" s="143">
        <f>SUM(E24:E25)</f>
        <v>20946.377000000022</v>
      </c>
      <c r="F26" s="144">
        <f>SUM(F24:F25)</f>
        <v>0</v>
      </c>
      <c r="G26" s="221">
        <f>SUM(G24:G25)</f>
        <v>24752</v>
      </c>
      <c r="H26" s="206">
        <f>SUM(H24:H25)</f>
        <v>70158.17700000001</v>
      </c>
      <c r="I26" s="221">
        <f>SUM(I24:I25)</f>
        <v>71700</v>
      </c>
      <c r="J26" s="50"/>
    </row>
    <row r="27" spans="2:10" ht="12.75" customHeight="1">
      <c r="B27" s="30"/>
      <c r="C27" s="99"/>
      <c r="D27" s="46" t="s">
        <v>84</v>
      </c>
      <c r="E27" s="142">
        <f>H27-8776.4</f>
        <v>2469.229000000001</v>
      </c>
      <c r="F27" s="20"/>
      <c r="G27" s="220">
        <f>14929-11964</f>
        <v>2965</v>
      </c>
      <c r="H27" s="205">
        <v>11245.629</v>
      </c>
      <c r="I27" s="220">
        <v>14929</v>
      </c>
      <c r="J27" s="52"/>
    </row>
    <row r="28" spans="2:10" ht="12.75" customHeight="1">
      <c r="B28" s="30"/>
      <c r="C28" s="99"/>
      <c r="D28" s="111" t="s">
        <v>88</v>
      </c>
      <c r="E28" s="180">
        <f>H28+38456</f>
        <v>-11699.345999999998</v>
      </c>
      <c r="F28" s="133"/>
      <c r="G28" s="222">
        <f>-50364+34606</f>
        <v>-15758</v>
      </c>
      <c r="H28" s="207">
        <v>-50155.346</v>
      </c>
      <c r="I28" s="222">
        <v>-50364</v>
      </c>
      <c r="J28" s="50"/>
    </row>
    <row r="29" spans="2:10" ht="12.75" customHeight="1">
      <c r="B29" s="30"/>
      <c r="C29" s="99"/>
      <c r="D29" s="110" t="s">
        <v>131</v>
      </c>
      <c r="E29" s="143">
        <f>SUM(E26:E28)</f>
        <v>11716.260000000024</v>
      </c>
      <c r="F29" s="144">
        <f>SUM(F26:F28)</f>
        <v>0</v>
      </c>
      <c r="G29" s="221">
        <f>SUM(G26:G28)</f>
        <v>11959</v>
      </c>
      <c r="H29" s="206">
        <f>SUM(H26:H28)</f>
        <v>31248.460000000014</v>
      </c>
      <c r="I29" s="221">
        <f>SUM(I26:I28)</f>
        <v>36265</v>
      </c>
      <c r="J29" s="52"/>
    </row>
    <row r="30" spans="2:10" ht="12.75" customHeight="1">
      <c r="B30" s="30"/>
      <c r="C30" s="99"/>
      <c r="D30" s="46" t="s">
        <v>89</v>
      </c>
      <c r="E30" s="142">
        <f>+H30-3109</f>
        <v>71</v>
      </c>
      <c r="F30" s="20"/>
      <c r="G30" s="220">
        <f>5005-2894</f>
        <v>2111</v>
      </c>
      <c r="H30" s="205">
        <v>3180</v>
      </c>
      <c r="I30" s="220">
        <v>5005</v>
      </c>
      <c r="J30" s="50"/>
    </row>
    <row r="31" spans="2:10" ht="12.75" customHeight="1">
      <c r="B31" s="30"/>
      <c r="C31" s="99"/>
      <c r="D31" s="46" t="s">
        <v>132</v>
      </c>
      <c r="E31" s="142">
        <f>+H31+4320</f>
        <v>-2719</v>
      </c>
      <c r="F31" s="20"/>
      <c r="G31" s="190">
        <f>-6515+3642</f>
        <v>-2873</v>
      </c>
      <c r="H31" s="17">
        <v>-7039</v>
      </c>
      <c r="I31" s="190">
        <v>-6515</v>
      </c>
      <c r="J31" s="52"/>
    </row>
    <row r="32" spans="2:10" ht="12.75" customHeight="1">
      <c r="B32" s="30"/>
      <c r="C32" s="99"/>
      <c r="D32" s="46" t="s">
        <v>82</v>
      </c>
      <c r="E32" s="180">
        <f>+H32+722</f>
        <v>-304</v>
      </c>
      <c r="F32" s="133"/>
      <c r="G32" s="197">
        <f>-833+622</f>
        <v>-211</v>
      </c>
      <c r="H32" s="198">
        <v>-1026</v>
      </c>
      <c r="I32" s="197">
        <v>-833</v>
      </c>
      <c r="J32" s="52"/>
    </row>
    <row r="33" spans="2:10" ht="12.75" customHeight="1">
      <c r="B33" s="30"/>
      <c r="C33" s="99"/>
      <c r="D33" s="110" t="s">
        <v>93</v>
      </c>
      <c r="E33" s="143">
        <f>SUM(E29:E32)</f>
        <v>8764.260000000024</v>
      </c>
      <c r="F33" s="144">
        <f>SUM(F29:F32)</f>
        <v>0</v>
      </c>
      <c r="G33" s="223">
        <f>SUM(G29:G32)</f>
        <v>10986</v>
      </c>
      <c r="H33" s="208">
        <f>SUM(H29:H32)</f>
        <v>26363.460000000014</v>
      </c>
      <c r="I33" s="223">
        <f>SUM(I29:I32)</f>
        <v>33922</v>
      </c>
      <c r="J33" s="52"/>
    </row>
    <row r="34" spans="2:10" ht="12.75" customHeight="1">
      <c r="B34" s="30"/>
      <c r="C34" s="99"/>
      <c r="D34" s="46" t="s">
        <v>42</v>
      </c>
      <c r="E34" s="142"/>
      <c r="F34" s="20"/>
      <c r="G34" s="220"/>
      <c r="H34" s="205"/>
      <c r="I34" s="220"/>
      <c r="J34" s="50"/>
    </row>
    <row r="35" spans="2:10" ht="12.75" customHeight="1">
      <c r="B35" s="30"/>
      <c r="C35" s="99"/>
      <c r="D35" s="46" t="s">
        <v>90</v>
      </c>
      <c r="E35" s="142">
        <f>+H35+5932</f>
        <v>-1702</v>
      </c>
      <c r="F35" s="20"/>
      <c r="G35" s="190">
        <f>-7742+7564</f>
        <v>-178</v>
      </c>
      <c r="H35" s="17">
        <f>+-10844+3210</f>
        <v>-7634</v>
      </c>
      <c r="I35" s="190">
        <v>-7742</v>
      </c>
      <c r="J35" s="52"/>
    </row>
    <row r="36" spans="2:10" ht="12.75" customHeight="1">
      <c r="B36" s="30"/>
      <c r="C36" s="99"/>
      <c r="D36" s="46" t="s">
        <v>133</v>
      </c>
      <c r="E36" s="180">
        <f>H36+72</f>
        <v>-19</v>
      </c>
      <c r="F36" s="133"/>
      <c r="G36" s="222">
        <f>-174+173</f>
        <v>-1</v>
      </c>
      <c r="H36" s="207">
        <v>-91</v>
      </c>
      <c r="I36" s="222">
        <v>-174</v>
      </c>
      <c r="J36" s="50"/>
    </row>
    <row r="37" spans="2:10" ht="12.75" customHeight="1">
      <c r="B37" s="30"/>
      <c r="C37" s="99"/>
      <c r="D37" s="110" t="s">
        <v>83</v>
      </c>
      <c r="E37" s="143">
        <f>SUM(E33:E36)</f>
        <v>7043.260000000024</v>
      </c>
      <c r="F37" s="144">
        <f>SUM(F33:F36)</f>
        <v>0</v>
      </c>
      <c r="G37" s="223">
        <f>SUM(G33:G36)</f>
        <v>10807</v>
      </c>
      <c r="H37" s="208">
        <f>SUM(H33:H36)</f>
        <v>18638.460000000014</v>
      </c>
      <c r="I37" s="223">
        <f>SUM(I33:I36)</f>
        <v>26006</v>
      </c>
      <c r="J37" s="52"/>
    </row>
    <row r="38" spans="2:10" ht="12.75" customHeight="1">
      <c r="B38" s="30"/>
      <c r="C38" s="99"/>
      <c r="D38" s="46" t="s">
        <v>134</v>
      </c>
      <c r="E38" s="142">
        <f>H38+2701</f>
        <v>-1608</v>
      </c>
      <c r="F38" s="133"/>
      <c r="G38" s="222">
        <f>-5035+3105</f>
        <v>-1930</v>
      </c>
      <c r="H38" s="207">
        <v>-4309</v>
      </c>
      <c r="I38" s="222">
        <v>-5035</v>
      </c>
      <c r="J38" s="50"/>
    </row>
    <row r="39" spans="2:10" ht="12.75" customHeight="1" thickBot="1">
      <c r="B39" s="30"/>
      <c r="C39" s="99"/>
      <c r="D39" s="110" t="s">
        <v>55</v>
      </c>
      <c r="E39" s="181">
        <f>SUM(E37:E38)</f>
        <v>5435.260000000024</v>
      </c>
      <c r="F39" s="145">
        <f>SUM(F37:F38)</f>
        <v>0</v>
      </c>
      <c r="G39" s="224">
        <f>SUM(G37:G38)</f>
        <v>8877</v>
      </c>
      <c r="H39" s="209">
        <f>SUM(H37:H38)</f>
        <v>14329.460000000014</v>
      </c>
      <c r="I39" s="224">
        <f>SUM(I37:I38)</f>
        <v>20971</v>
      </c>
      <c r="J39" s="52"/>
    </row>
    <row r="40" spans="2:10" ht="12.75" customHeight="1" thickTop="1">
      <c r="B40" s="30"/>
      <c r="C40" s="99"/>
      <c r="D40" s="110"/>
      <c r="E40" s="143"/>
      <c r="F40" s="144"/>
      <c r="G40" s="223"/>
      <c r="H40" s="208"/>
      <c r="I40" s="223"/>
      <c r="J40" s="52"/>
    </row>
    <row r="41" spans="2:10" ht="12.75" customHeight="1">
      <c r="B41" s="30"/>
      <c r="C41" s="99"/>
      <c r="D41" s="110"/>
      <c r="E41" s="143"/>
      <c r="F41" s="144"/>
      <c r="G41" s="223"/>
      <c r="H41" s="208"/>
      <c r="I41" s="223"/>
      <c r="J41" s="52"/>
    </row>
    <row r="42" spans="2:10" ht="12.75" customHeight="1">
      <c r="B42" s="30"/>
      <c r="C42" s="99"/>
      <c r="D42" s="46"/>
      <c r="E42" s="142"/>
      <c r="F42" s="20"/>
      <c r="G42" s="190"/>
      <c r="H42" s="17"/>
      <c r="I42" s="190"/>
      <c r="J42" s="52"/>
    </row>
    <row r="43" spans="2:10" ht="13.5" customHeight="1">
      <c r="B43" s="30"/>
      <c r="C43" s="31"/>
      <c r="D43" s="110" t="s">
        <v>91</v>
      </c>
      <c r="E43" s="85"/>
      <c r="F43" s="12"/>
      <c r="G43" s="114"/>
      <c r="H43" s="13"/>
      <c r="I43" s="114"/>
      <c r="J43" s="52"/>
    </row>
    <row r="44" spans="2:10" ht="12.75" hidden="1">
      <c r="B44" s="30"/>
      <c r="C44" s="31"/>
      <c r="D44" s="46"/>
      <c r="E44" s="85"/>
      <c r="F44" s="12"/>
      <c r="G44" s="114"/>
      <c r="H44" s="13"/>
      <c r="I44" s="114"/>
      <c r="J44" s="52"/>
    </row>
    <row r="45" spans="2:10" ht="8.25" customHeight="1">
      <c r="B45" s="30"/>
      <c r="C45" s="31"/>
      <c r="D45" s="46"/>
      <c r="E45" s="85"/>
      <c r="F45" s="12"/>
      <c r="G45" s="114"/>
      <c r="H45" s="13"/>
      <c r="I45" s="114"/>
      <c r="J45" s="52"/>
    </row>
    <row r="46" spans="2:10" ht="12.75" customHeight="1">
      <c r="B46" s="30"/>
      <c r="C46" s="31"/>
      <c r="D46" s="114" t="s">
        <v>150</v>
      </c>
      <c r="E46" s="85"/>
      <c r="F46" s="12"/>
      <c r="G46" s="114"/>
      <c r="H46" s="13"/>
      <c r="I46" s="114"/>
      <c r="J46" s="52"/>
    </row>
    <row r="47" spans="2:16" ht="13.5" thickBot="1">
      <c r="B47" s="30"/>
      <c r="C47" s="31"/>
      <c r="D47" s="159" t="s">
        <v>148</v>
      </c>
      <c r="E47" s="149">
        <f>E39/108716.003*100</f>
        <v>4.999503155023115</v>
      </c>
      <c r="F47" s="22"/>
      <c r="G47" s="225">
        <f>G39/108123.753*100</f>
        <v>8.210036882460047</v>
      </c>
      <c r="H47" s="210">
        <f>H39/108716.003*100</f>
        <v>13.180635421263615</v>
      </c>
      <c r="I47" s="225">
        <f>SUM(I39/108123.753)*100</f>
        <v>19.3953681944429</v>
      </c>
      <c r="J47" s="160"/>
      <c r="K47" s="1"/>
      <c r="L47" s="1"/>
      <c r="M47" s="1"/>
      <c r="N47" s="1"/>
      <c r="O47" s="1"/>
      <c r="P47" s="1"/>
    </row>
    <row r="48" spans="2:16" ht="13.5" thickTop="1">
      <c r="B48" s="30"/>
      <c r="C48" s="31"/>
      <c r="D48" s="159"/>
      <c r="E48" s="150"/>
      <c r="F48" s="147"/>
      <c r="G48" s="226"/>
      <c r="H48" s="211"/>
      <c r="I48" s="226"/>
      <c r="J48" s="160"/>
      <c r="K48" s="1"/>
      <c r="L48" s="1"/>
      <c r="M48" s="1"/>
      <c r="N48" s="1"/>
      <c r="O48" s="1"/>
      <c r="P48" s="1"/>
    </row>
    <row r="49" spans="2:16" ht="12.75" customHeight="1">
      <c r="B49" s="30"/>
      <c r="C49" s="31"/>
      <c r="D49" s="159"/>
      <c r="E49" s="150"/>
      <c r="F49" s="147"/>
      <c r="G49" s="226"/>
      <c r="H49" s="211"/>
      <c r="I49" s="226"/>
      <c r="J49" s="160"/>
      <c r="K49" s="1"/>
      <c r="L49" s="1"/>
      <c r="M49" s="1"/>
      <c r="N49" s="1"/>
      <c r="O49" s="1"/>
      <c r="P49" s="1"/>
    </row>
    <row r="50" spans="2:16" ht="12.75" customHeight="1">
      <c r="B50" s="30"/>
      <c r="C50" s="31"/>
      <c r="D50" s="114" t="s">
        <v>41</v>
      </c>
      <c r="E50" s="161"/>
      <c r="F50" s="147"/>
      <c r="G50" s="227"/>
      <c r="H50" s="130"/>
      <c r="I50" s="227"/>
      <c r="J50" s="7"/>
      <c r="K50" s="1"/>
      <c r="L50" s="1"/>
      <c r="M50" s="1"/>
      <c r="N50" s="1"/>
      <c r="O50" s="1"/>
      <c r="P50" s="1"/>
    </row>
    <row r="51" spans="2:16" ht="12.75" customHeight="1">
      <c r="B51" s="30"/>
      <c r="C51" s="31"/>
      <c r="D51" s="114" t="s">
        <v>151</v>
      </c>
      <c r="E51" s="161"/>
      <c r="F51" s="147"/>
      <c r="G51" s="227"/>
      <c r="H51" s="130"/>
      <c r="I51" s="227"/>
      <c r="J51" s="7"/>
      <c r="K51" s="1"/>
      <c r="L51" s="1"/>
      <c r="M51" s="1"/>
      <c r="N51" s="1"/>
      <c r="O51" s="1"/>
      <c r="P51" s="1"/>
    </row>
    <row r="52" spans="2:16" ht="13.5" thickBot="1">
      <c r="B52" s="30"/>
      <c r="C52" s="31"/>
      <c r="D52" s="159" t="s">
        <v>149</v>
      </c>
      <c r="E52" s="146">
        <f>SUM(E39/108900.393)*100</f>
        <v>4.991038002957458</v>
      </c>
      <c r="F52" s="22"/>
      <c r="G52" s="225">
        <f>SUM(G39/108560.912)*100</f>
        <v>8.176976258268724</v>
      </c>
      <c r="H52" s="203">
        <f>H39/108900.393*100</f>
        <v>13.158317986969994</v>
      </c>
      <c r="I52" s="225">
        <f>SUM(I39/108560.912)*100</f>
        <v>19.317265868215994</v>
      </c>
      <c r="J52" s="162"/>
      <c r="K52" s="1"/>
      <c r="L52" s="1"/>
      <c r="M52" s="1"/>
      <c r="N52" s="1"/>
      <c r="O52" s="1"/>
      <c r="P52" s="1"/>
    </row>
    <row r="53" spans="2:16" ht="13.5" thickTop="1">
      <c r="B53" s="30"/>
      <c r="C53" s="31"/>
      <c r="D53" s="136" t="s">
        <v>41</v>
      </c>
      <c r="E53" s="163"/>
      <c r="F53" s="131"/>
      <c r="G53" s="228"/>
      <c r="H53" s="212"/>
      <c r="I53" s="229"/>
      <c r="J53" s="162"/>
      <c r="K53" s="1"/>
      <c r="L53" s="1"/>
      <c r="M53" s="1"/>
      <c r="N53" s="1"/>
      <c r="O53" s="1"/>
      <c r="P53" s="1"/>
    </row>
    <row r="54" spans="2:16" ht="12.75">
      <c r="B54" s="30"/>
      <c r="C54" s="31"/>
      <c r="D54" s="12"/>
      <c r="E54" s="164"/>
      <c r="F54" s="147"/>
      <c r="G54" s="230"/>
      <c r="H54" s="148"/>
      <c r="I54" s="148"/>
      <c r="J54" s="162"/>
      <c r="K54" s="1"/>
      <c r="L54" s="1"/>
      <c r="M54" s="1"/>
      <c r="N54" s="1"/>
      <c r="O54" s="1"/>
      <c r="P54" s="1"/>
    </row>
    <row r="55" spans="2:16" ht="9.75" customHeight="1" thickBot="1">
      <c r="B55" s="57"/>
      <c r="C55" s="58"/>
      <c r="D55" s="24" t="s">
        <v>41</v>
      </c>
      <c r="E55" s="165"/>
      <c r="F55" s="24"/>
      <c r="G55" s="24"/>
      <c r="H55" s="166"/>
      <c r="I55" s="231"/>
      <c r="J55" s="167"/>
      <c r="K55" s="1"/>
      <c r="L55" s="1"/>
      <c r="M55" s="1"/>
      <c r="N55" s="1"/>
      <c r="O55" s="1"/>
      <c r="P55" s="1"/>
    </row>
    <row r="56" spans="3:16" ht="12.75" hidden="1">
      <c r="C56" s="101"/>
      <c r="D56" s="168"/>
      <c r="E56" s="168"/>
      <c r="F56" s="168"/>
      <c r="G56" s="20"/>
      <c r="H56" s="20"/>
      <c r="I56" s="12"/>
      <c r="J56" s="12"/>
      <c r="K56" s="1"/>
      <c r="L56" s="1"/>
      <c r="M56" s="1"/>
      <c r="N56" s="1"/>
      <c r="O56" s="1"/>
      <c r="P56" s="1"/>
    </row>
    <row r="57" spans="3:16" ht="37.5" customHeight="1" hidden="1">
      <c r="C57" s="102" t="s">
        <v>43</v>
      </c>
      <c r="D57" s="247" t="s">
        <v>44</v>
      </c>
      <c r="E57" s="247"/>
      <c r="F57" s="247"/>
      <c r="G57" s="247"/>
      <c r="H57" s="247"/>
      <c r="I57" s="247"/>
      <c r="J57" s="20"/>
      <c r="K57" s="1"/>
      <c r="L57" s="1"/>
      <c r="M57" s="1"/>
      <c r="N57" s="1"/>
      <c r="O57" s="1"/>
      <c r="P57" s="1"/>
    </row>
    <row r="58" spans="3:16" ht="12.75">
      <c r="C58" s="31"/>
      <c r="D58" s="12"/>
      <c r="E58" s="12"/>
      <c r="F58" s="12"/>
      <c r="G58" s="12"/>
      <c r="H58" s="12"/>
      <c r="I58" s="12"/>
      <c r="J58" s="20"/>
      <c r="K58" s="1"/>
      <c r="L58" s="1"/>
      <c r="M58" s="1"/>
      <c r="N58" s="1"/>
      <c r="O58" s="1"/>
      <c r="P58" s="1"/>
    </row>
    <row r="59" spans="4:16" ht="12.75">
      <c r="D59" s="1"/>
      <c r="J59" s="1"/>
      <c r="K59" s="1"/>
      <c r="L59" s="1"/>
      <c r="M59" s="1"/>
      <c r="N59" s="1"/>
      <c r="O59" s="1"/>
      <c r="P59" s="1"/>
    </row>
    <row r="61" ht="14.25">
      <c r="D61" s="155"/>
    </row>
  </sheetData>
  <mergeCells count="8">
    <mergeCell ref="C12:I12"/>
    <mergeCell ref="C13:I13"/>
    <mergeCell ref="H17:I17"/>
    <mergeCell ref="D57:I57"/>
    <mergeCell ref="C7:I7"/>
    <mergeCell ref="C8:I8"/>
    <mergeCell ref="C9:I9"/>
    <mergeCell ref="C11:I11"/>
  </mergeCells>
  <printOptions horizontalCentered="1"/>
  <pageMargins left="0.55" right="0.48" top="0.59" bottom="0.56" header="0.37" footer="0.5"/>
  <pageSetup horizontalDpi="600" verticalDpi="600" orientation="portrait" paperSize="9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3"/>
  <sheetViews>
    <sheetView zoomScale="75" zoomScaleNormal="75" zoomScaleSheetLayoutView="50" workbookViewId="0" topLeftCell="D44">
      <selection activeCell="F84" sqref="F84"/>
    </sheetView>
  </sheetViews>
  <sheetFormatPr defaultColWidth="9.140625" defaultRowHeight="14.25"/>
  <cols>
    <col min="1" max="1" width="9.57421875" style="29" customWidth="1"/>
    <col min="2" max="2" width="3.421875" style="29" customWidth="1"/>
    <col min="3" max="3" width="77.00390625" style="29" customWidth="1"/>
    <col min="4" max="6" width="21.00390625" style="29" customWidth="1"/>
    <col min="7" max="7" width="18.140625" style="29" customWidth="1"/>
    <col min="8" max="8" width="21.421875" style="29" customWidth="1"/>
    <col min="9" max="9" width="21.00390625" style="29" customWidth="1"/>
    <col min="10" max="10" width="16.421875" style="29" customWidth="1"/>
    <col min="11" max="11" width="2.00390625" style="29" customWidth="1"/>
    <col min="12" max="16384" width="9.57421875" style="29" customWidth="1"/>
  </cols>
  <sheetData>
    <row r="1" spans="2:11" ht="14.25">
      <c r="B1" s="26"/>
      <c r="C1" s="27"/>
      <c r="D1" s="2"/>
      <c r="E1" s="2"/>
      <c r="F1" s="3"/>
      <c r="G1" s="3"/>
      <c r="H1" s="27"/>
      <c r="I1" s="27"/>
      <c r="J1" s="27"/>
      <c r="K1" s="28"/>
    </row>
    <row r="2" spans="2:11" ht="14.25">
      <c r="B2" s="30"/>
      <c r="C2" s="31"/>
      <c r="D2" s="5"/>
      <c r="E2" s="5"/>
      <c r="F2" s="6"/>
      <c r="G2" s="6"/>
      <c r="H2" s="31"/>
      <c r="I2" s="31"/>
      <c r="J2" s="31"/>
      <c r="K2" s="32"/>
    </row>
    <row r="3" spans="2:11" ht="14.25">
      <c r="B3" s="30"/>
      <c r="C3" s="31"/>
      <c r="D3" s="5"/>
      <c r="E3" s="5"/>
      <c r="F3" s="5"/>
      <c r="G3" s="5"/>
      <c r="H3" s="31"/>
      <c r="I3" s="31"/>
      <c r="J3" s="31"/>
      <c r="K3" s="32"/>
    </row>
    <row r="4" spans="2:11" ht="14.25">
      <c r="B4" s="30"/>
      <c r="C4" s="31"/>
      <c r="D4" s="5"/>
      <c r="E4" s="5"/>
      <c r="F4" s="5"/>
      <c r="G4" s="5"/>
      <c r="H4" s="31"/>
      <c r="I4" s="31"/>
      <c r="J4" s="31"/>
      <c r="K4" s="32"/>
    </row>
    <row r="5" spans="2:11" ht="14.25">
      <c r="B5" s="30"/>
      <c r="C5" s="31"/>
      <c r="D5" s="5"/>
      <c r="E5" s="5"/>
      <c r="F5" s="5"/>
      <c r="G5" s="5"/>
      <c r="H5" s="31"/>
      <c r="I5" s="31"/>
      <c r="J5" s="31"/>
      <c r="K5" s="32"/>
    </row>
    <row r="6" spans="2:11" ht="14.25" customHeight="1">
      <c r="B6" s="30"/>
      <c r="C6" s="243" t="s">
        <v>92</v>
      </c>
      <c r="D6" s="243"/>
      <c r="E6" s="243"/>
      <c r="F6" s="243"/>
      <c r="G6" s="243"/>
      <c r="H6" s="243"/>
      <c r="I6" s="243"/>
      <c r="J6" s="243"/>
      <c r="K6" s="32"/>
    </row>
    <row r="7" spans="2:11" ht="14.25" customHeight="1">
      <c r="B7" s="30"/>
      <c r="C7" s="238" t="s">
        <v>0</v>
      </c>
      <c r="D7" s="238"/>
      <c r="E7" s="238"/>
      <c r="F7" s="238"/>
      <c r="G7" s="238"/>
      <c r="H7" s="238"/>
      <c r="I7" s="238"/>
      <c r="J7" s="238"/>
      <c r="K7" s="32"/>
    </row>
    <row r="8" spans="2:11" ht="12.75" hidden="1">
      <c r="B8" s="30"/>
      <c r="C8" s="31"/>
      <c r="D8" s="237" t="s">
        <v>1</v>
      </c>
      <c r="E8" s="237"/>
      <c r="F8" s="237"/>
      <c r="G8" s="9"/>
      <c r="H8" s="31"/>
      <c r="I8" s="31"/>
      <c r="J8" s="31"/>
      <c r="K8" s="32"/>
    </row>
    <row r="9" spans="2:11" ht="9" customHeight="1"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2:11" ht="14.25" customHeight="1">
      <c r="B10" s="30"/>
      <c r="C10" s="237" t="s">
        <v>45</v>
      </c>
      <c r="D10" s="237"/>
      <c r="E10" s="237"/>
      <c r="F10" s="237"/>
      <c r="G10" s="237"/>
      <c r="H10" s="237"/>
      <c r="I10" s="237"/>
      <c r="J10" s="237"/>
      <c r="K10" s="32"/>
    </row>
    <row r="11" spans="2:11" ht="12.75">
      <c r="B11" s="30"/>
      <c r="C11" s="237" t="s">
        <v>144</v>
      </c>
      <c r="D11" s="237"/>
      <c r="E11" s="237"/>
      <c r="F11" s="237"/>
      <c r="G11" s="237"/>
      <c r="H11" s="237"/>
      <c r="I11" s="237"/>
      <c r="J11" s="237"/>
      <c r="K11" s="32"/>
    </row>
    <row r="12" spans="2:11" ht="14.25" customHeight="1">
      <c r="B12" s="30"/>
      <c r="C12" s="249" t="s">
        <v>46</v>
      </c>
      <c r="D12" s="249"/>
      <c r="E12" s="249"/>
      <c r="F12" s="249"/>
      <c r="G12" s="249"/>
      <c r="H12" s="249"/>
      <c r="I12" s="249"/>
      <c r="J12" s="249"/>
      <c r="K12" s="32"/>
    </row>
    <row r="13" spans="2:11" ht="12.75">
      <c r="B13" s="30"/>
      <c r="C13" s="31"/>
      <c r="D13" s="60"/>
      <c r="E13" s="10"/>
      <c r="F13" s="10"/>
      <c r="G13" s="10"/>
      <c r="H13" s="31"/>
      <c r="I13" s="31"/>
      <c r="J13" s="31"/>
      <c r="K13" s="32"/>
    </row>
    <row r="14" spans="2:11" ht="12.75">
      <c r="B14" s="30"/>
      <c r="C14" s="31"/>
      <c r="D14" s="60"/>
      <c r="E14" s="10"/>
      <c r="F14" s="10"/>
      <c r="G14" s="10"/>
      <c r="H14" s="31"/>
      <c r="I14" s="31"/>
      <c r="J14" s="31"/>
      <c r="K14" s="32"/>
    </row>
    <row r="15" spans="2:11" ht="21.75" customHeight="1">
      <c r="B15" s="30"/>
      <c r="C15" s="75" t="s">
        <v>47</v>
      </c>
      <c r="D15" s="61"/>
      <c r="E15" s="41"/>
      <c r="F15" s="41"/>
      <c r="G15" s="41"/>
      <c r="H15" s="62"/>
      <c r="I15" s="62"/>
      <c r="J15" s="63"/>
      <c r="K15" s="32"/>
    </row>
    <row r="16" spans="2:11" ht="12.75">
      <c r="B16" s="30"/>
      <c r="C16" s="31"/>
      <c r="D16" s="31"/>
      <c r="E16" s="31"/>
      <c r="F16" s="31"/>
      <c r="G16" s="31"/>
      <c r="H16" s="31"/>
      <c r="I16" s="31"/>
      <c r="J16" s="31"/>
      <c r="K16" s="32"/>
    </row>
    <row r="17" spans="2:11" ht="12.75" hidden="1">
      <c r="B17" s="30"/>
      <c r="C17" s="95"/>
      <c r="D17" s="9"/>
      <c r="E17" s="9"/>
      <c r="F17" s="9"/>
      <c r="G17" s="9"/>
      <c r="H17" s="10"/>
      <c r="I17" s="10"/>
      <c r="J17" s="10"/>
      <c r="K17" s="32"/>
    </row>
    <row r="18" spans="2:11" ht="12.75">
      <c r="B18" s="30"/>
      <c r="C18" s="53"/>
      <c r="D18" s="9"/>
      <c r="E18" s="9"/>
      <c r="F18" s="9"/>
      <c r="G18" s="9"/>
      <c r="H18" s="9"/>
      <c r="I18" s="9"/>
      <c r="J18" s="9"/>
      <c r="K18" s="32"/>
    </row>
    <row r="19" spans="2:11" ht="12.75" hidden="1">
      <c r="B19" s="30"/>
      <c r="C19" s="53"/>
      <c r="D19" s="9"/>
      <c r="E19" s="9"/>
      <c r="F19" s="9"/>
      <c r="G19" s="9"/>
      <c r="H19" s="9"/>
      <c r="I19" s="9"/>
      <c r="J19" s="9"/>
      <c r="K19" s="32"/>
    </row>
    <row r="20" spans="2:11" ht="12.75">
      <c r="B20" s="30"/>
      <c r="C20" s="80"/>
      <c r="D20" s="121"/>
      <c r="E20" s="121"/>
      <c r="F20" s="121" t="s">
        <v>48</v>
      </c>
      <c r="G20" s="121"/>
      <c r="H20" s="119"/>
      <c r="I20" s="121"/>
      <c r="J20" s="121"/>
      <c r="K20" s="32"/>
    </row>
    <row r="21" spans="2:11" ht="12.75">
      <c r="B21" s="30"/>
      <c r="C21" s="120"/>
      <c r="D21" s="152" t="s">
        <v>49</v>
      </c>
      <c r="E21" s="152" t="s">
        <v>49</v>
      </c>
      <c r="F21" s="152" t="s">
        <v>50</v>
      </c>
      <c r="G21" s="152" t="s">
        <v>114</v>
      </c>
      <c r="H21" s="9" t="s">
        <v>121</v>
      </c>
      <c r="I21" s="152"/>
      <c r="J21" s="200"/>
      <c r="K21" s="32"/>
    </row>
    <row r="22" spans="2:11" ht="12.75">
      <c r="B22" s="30"/>
      <c r="C22" s="120"/>
      <c r="D22" s="153" t="s">
        <v>135</v>
      </c>
      <c r="E22" s="152" t="s">
        <v>136</v>
      </c>
      <c r="F22" s="152" t="s">
        <v>51</v>
      </c>
      <c r="G22" s="152" t="s">
        <v>51</v>
      </c>
      <c r="H22" s="9" t="s">
        <v>137</v>
      </c>
      <c r="I22" s="152" t="s">
        <v>80</v>
      </c>
      <c r="J22" s="152" t="s">
        <v>52</v>
      </c>
      <c r="K22" s="32"/>
    </row>
    <row r="23" spans="2:11" ht="12.75">
      <c r="B23" s="30"/>
      <c r="C23" s="120"/>
      <c r="D23" s="152" t="s">
        <v>9</v>
      </c>
      <c r="E23" s="152" t="s">
        <v>9</v>
      </c>
      <c r="F23" s="152" t="s">
        <v>9</v>
      </c>
      <c r="G23" s="152" t="s">
        <v>9</v>
      </c>
      <c r="H23" s="9" t="s">
        <v>9</v>
      </c>
      <c r="I23" s="152" t="s">
        <v>9</v>
      </c>
      <c r="J23" s="152" t="s">
        <v>9</v>
      </c>
      <c r="K23" s="32"/>
    </row>
    <row r="24" spans="2:11" ht="12.75" hidden="1">
      <c r="B24" s="30"/>
      <c r="C24" s="21" t="s">
        <v>53</v>
      </c>
      <c r="D24" s="46"/>
      <c r="E24" s="46"/>
      <c r="F24" s="46"/>
      <c r="G24" s="46"/>
      <c r="H24" s="31"/>
      <c r="I24" s="46"/>
      <c r="J24" s="46"/>
      <c r="K24" s="32"/>
    </row>
    <row r="25" spans="2:11" ht="12.75">
      <c r="B25" s="30"/>
      <c r="C25" s="120" t="s">
        <v>41</v>
      </c>
      <c r="D25" s="122"/>
      <c r="E25" s="122"/>
      <c r="F25" s="55"/>
      <c r="G25" s="55"/>
      <c r="H25" s="56"/>
      <c r="I25" s="55"/>
      <c r="J25" s="55"/>
      <c r="K25" s="32"/>
    </row>
    <row r="26" spans="2:11" ht="12.75">
      <c r="B26" s="30"/>
      <c r="C26" s="120"/>
      <c r="D26" s="47"/>
      <c r="E26" s="47"/>
      <c r="F26" s="46"/>
      <c r="G26" s="46"/>
      <c r="H26" s="31"/>
      <c r="I26" s="46"/>
      <c r="J26" s="46"/>
      <c r="K26" s="32"/>
    </row>
    <row r="27" spans="2:11" ht="12.75" hidden="1">
      <c r="B27" s="30"/>
      <c r="C27" s="120" t="s">
        <v>115</v>
      </c>
      <c r="D27" s="47"/>
      <c r="E27" s="47"/>
      <c r="F27" s="46"/>
      <c r="G27" s="46"/>
      <c r="H27" s="31"/>
      <c r="I27" s="46"/>
      <c r="J27" s="46"/>
      <c r="K27" s="32"/>
    </row>
    <row r="28" spans="2:11" ht="12.75" hidden="1">
      <c r="B28" s="30"/>
      <c r="C28" s="120"/>
      <c r="D28" s="47"/>
      <c r="E28" s="47"/>
      <c r="F28" s="46"/>
      <c r="G28" s="46"/>
      <c r="H28" s="31"/>
      <c r="I28" s="46"/>
      <c r="J28" s="46"/>
      <c r="K28" s="32"/>
    </row>
    <row r="29" spans="2:11" ht="12.75" hidden="1">
      <c r="B29" s="30"/>
      <c r="C29" s="21"/>
      <c r="D29" s="47"/>
      <c r="E29" s="47"/>
      <c r="F29" s="46"/>
      <c r="G29" s="46"/>
      <c r="H29" s="31"/>
      <c r="I29" s="46"/>
      <c r="J29" s="46"/>
      <c r="K29" s="32"/>
    </row>
    <row r="30" spans="2:11" ht="13.5" customHeight="1">
      <c r="B30" s="30"/>
      <c r="C30" s="21" t="s">
        <v>107</v>
      </c>
      <c r="D30" s="47">
        <v>107202</v>
      </c>
      <c r="E30" s="47">
        <v>25078</v>
      </c>
      <c r="F30" s="47">
        <v>525</v>
      </c>
      <c r="G30" s="47">
        <v>0</v>
      </c>
      <c r="H30" s="48">
        <v>117885</v>
      </c>
      <c r="I30" s="47">
        <v>6175</v>
      </c>
      <c r="J30" s="47">
        <f>SUM(D30:I30)</f>
        <v>256865</v>
      </c>
      <c r="K30" s="32"/>
    </row>
    <row r="31" spans="2:11" ht="12.75">
      <c r="B31" s="30"/>
      <c r="C31" s="21"/>
      <c r="D31" s="47"/>
      <c r="E31" s="47"/>
      <c r="F31" s="47"/>
      <c r="G31" s="47"/>
      <c r="H31" s="48"/>
      <c r="I31" s="47"/>
      <c r="J31" s="201"/>
      <c r="K31" s="32"/>
    </row>
    <row r="32" spans="2:11" ht="12.75" hidden="1">
      <c r="B32" s="30"/>
      <c r="C32" s="21" t="s">
        <v>96</v>
      </c>
      <c r="D32" s="47">
        <v>0</v>
      </c>
      <c r="E32" s="47">
        <v>0</v>
      </c>
      <c r="F32" s="47">
        <v>0</v>
      </c>
      <c r="G32" s="47"/>
      <c r="H32" s="48">
        <v>0</v>
      </c>
      <c r="I32" s="47">
        <v>0</v>
      </c>
      <c r="J32" s="201">
        <f>SUM(D32:I32)</f>
        <v>0</v>
      </c>
      <c r="K32" s="32"/>
    </row>
    <row r="33" spans="2:11" ht="12.75" hidden="1">
      <c r="B33" s="30"/>
      <c r="C33" s="21"/>
      <c r="D33" s="122"/>
      <c r="E33" s="122"/>
      <c r="F33" s="55"/>
      <c r="G33" s="55"/>
      <c r="H33" s="56"/>
      <c r="I33" s="55"/>
      <c r="J33" s="55"/>
      <c r="K33" s="32"/>
    </row>
    <row r="34" spans="2:11" ht="13.5" hidden="1" thickBot="1">
      <c r="B34" s="30"/>
      <c r="C34" s="21" t="s">
        <v>98</v>
      </c>
      <c r="D34" s="123">
        <v>0</v>
      </c>
      <c r="E34" s="123">
        <v>0</v>
      </c>
      <c r="F34" s="123">
        <v>0</v>
      </c>
      <c r="G34" s="123"/>
      <c r="H34" s="141">
        <v>0</v>
      </c>
      <c r="I34" s="134">
        <v>0</v>
      </c>
      <c r="J34" s="123">
        <v>0</v>
      </c>
      <c r="K34" s="32"/>
    </row>
    <row r="35" spans="2:11" ht="12.75" hidden="1">
      <c r="B35" s="30"/>
      <c r="C35" s="21"/>
      <c r="D35" s="47"/>
      <c r="E35" s="47"/>
      <c r="F35" s="46"/>
      <c r="G35" s="46"/>
      <c r="H35" s="31"/>
      <c r="I35" s="46"/>
      <c r="J35" s="46"/>
      <c r="K35" s="32"/>
    </row>
    <row r="36" spans="2:11" ht="12.75" hidden="1">
      <c r="B36" s="30"/>
      <c r="C36" s="21"/>
      <c r="D36" s="47"/>
      <c r="E36" s="47"/>
      <c r="F36" s="47"/>
      <c r="G36" s="47"/>
      <c r="H36" s="48"/>
      <c r="I36" s="47"/>
      <c r="J36" s="47"/>
      <c r="K36" s="32"/>
    </row>
    <row r="37" spans="2:11" ht="12.75">
      <c r="B37" s="30"/>
      <c r="C37" s="21" t="s">
        <v>117</v>
      </c>
      <c r="D37" s="47"/>
      <c r="E37" s="47"/>
      <c r="F37" s="46"/>
      <c r="G37" s="46"/>
      <c r="H37" s="31"/>
      <c r="I37" s="46"/>
      <c r="J37" s="46"/>
      <c r="K37" s="32"/>
    </row>
    <row r="38" spans="2:11" ht="12.75">
      <c r="B38" s="30"/>
      <c r="C38" s="21" t="s">
        <v>54</v>
      </c>
      <c r="D38" s="47">
        <v>0</v>
      </c>
      <c r="E38" s="47">
        <v>0</v>
      </c>
      <c r="F38" s="47">
        <v>98</v>
      </c>
      <c r="G38" s="47">
        <v>0</v>
      </c>
      <c r="H38" s="48">
        <v>0</v>
      </c>
      <c r="I38" s="47">
        <v>0</v>
      </c>
      <c r="J38" s="47">
        <f>SUM(D38:I38)</f>
        <v>98</v>
      </c>
      <c r="K38" s="32"/>
    </row>
    <row r="39" spans="2:11" ht="12.75">
      <c r="B39" s="30"/>
      <c r="C39" s="21"/>
      <c r="D39" s="47"/>
      <c r="E39" s="47"/>
      <c r="F39" s="47"/>
      <c r="G39" s="47"/>
      <c r="H39" s="48"/>
      <c r="I39" s="47"/>
      <c r="J39" s="47"/>
      <c r="K39" s="32"/>
    </row>
    <row r="40" spans="2:11" ht="12.75">
      <c r="B40" s="30"/>
      <c r="C40" s="21" t="s">
        <v>55</v>
      </c>
      <c r="D40" s="47">
        <v>0</v>
      </c>
      <c r="E40" s="47">
        <v>0</v>
      </c>
      <c r="F40" s="125">
        <v>0</v>
      </c>
      <c r="G40" s="125">
        <v>0</v>
      </c>
      <c r="H40" s="48">
        <v>20971</v>
      </c>
      <c r="I40" s="47">
        <v>0</v>
      </c>
      <c r="J40" s="47">
        <f>SUM(D40:I40)</f>
        <v>20971</v>
      </c>
      <c r="K40" s="32"/>
    </row>
    <row r="41" spans="2:11" ht="12.75">
      <c r="B41" s="30"/>
      <c r="C41" s="21"/>
      <c r="D41" s="47"/>
      <c r="E41" s="47"/>
      <c r="F41" s="125"/>
      <c r="G41" s="125"/>
      <c r="H41" s="48"/>
      <c r="I41" s="47"/>
      <c r="J41" s="47"/>
      <c r="K41" s="32"/>
    </row>
    <row r="42" spans="2:11" ht="12.75">
      <c r="B42" s="30"/>
      <c r="C42" s="21" t="s">
        <v>138</v>
      </c>
      <c r="D42" s="47">
        <v>0</v>
      </c>
      <c r="E42" s="47">
        <v>0</v>
      </c>
      <c r="F42" s="125">
        <v>0</v>
      </c>
      <c r="G42" s="140">
        <v>159</v>
      </c>
      <c r="H42" s="48">
        <v>0</v>
      </c>
      <c r="I42" s="47">
        <v>0</v>
      </c>
      <c r="J42" s="47">
        <f>SUM(D42:I42)</f>
        <v>159</v>
      </c>
      <c r="K42" s="32"/>
    </row>
    <row r="43" spans="2:11" ht="12.75">
      <c r="B43" s="30"/>
      <c r="C43" s="21"/>
      <c r="D43" s="47"/>
      <c r="E43" s="47"/>
      <c r="F43" s="125"/>
      <c r="G43" s="139"/>
      <c r="H43" s="48"/>
      <c r="I43" s="47"/>
      <c r="J43" s="47"/>
      <c r="K43" s="32"/>
    </row>
    <row r="44" spans="2:11" ht="12.75">
      <c r="B44" s="30"/>
      <c r="C44" s="21" t="s">
        <v>139</v>
      </c>
      <c r="D44" s="47">
        <v>0</v>
      </c>
      <c r="E44" s="47">
        <v>0</v>
      </c>
      <c r="F44" s="125">
        <v>0</v>
      </c>
      <c r="G44" s="125">
        <v>0</v>
      </c>
      <c r="H44" s="48">
        <v>-61</v>
      </c>
      <c r="I44" s="47">
        <v>-6175</v>
      </c>
      <c r="J44" s="47">
        <f>SUM(D44:I44)</f>
        <v>-6236</v>
      </c>
      <c r="K44" s="32"/>
    </row>
    <row r="45" spans="2:11" ht="12.75">
      <c r="B45" s="30"/>
      <c r="C45" s="21"/>
      <c r="D45" s="47"/>
      <c r="E45" s="47"/>
      <c r="F45" s="125"/>
      <c r="G45" s="125"/>
      <c r="H45" s="54"/>
      <c r="I45" s="47"/>
      <c r="J45" s="47"/>
      <c r="K45" s="32"/>
    </row>
    <row r="46" spans="2:11" ht="12.75">
      <c r="B46" s="30"/>
      <c r="C46" s="21" t="s">
        <v>140</v>
      </c>
      <c r="D46" s="47">
        <v>0</v>
      </c>
      <c r="E46" s="47">
        <v>0</v>
      </c>
      <c r="F46" s="125">
        <v>0</v>
      </c>
      <c r="G46" s="125">
        <v>0</v>
      </c>
      <c r="H46" s="48">
        <v>-6243</v>
      </c>
      <c r="I46" s="47">
        <v>6243</v>
      </c>
      <c r="J46" s="47">
        <f>SUM(D46:I46)</f>
        <v>0</v>
      </c>
      <c r="K46" s="32"/>
    </row>
    <row r="47" spans="2:11" ht="12.75">
      <c r="B47" s="30"/>
      <c r="C47" s="21"/>
      <c r="D47" s="47"/>
      <c r="E47" s="47"/>
      <c r="F47" s="125"/>
      <c r="G47" s="125"/>
      <c r="H47" s="48"/>
      <c r="I47" s="47"/>
      <c r="J47" s="47"/>
      <c r="K47" s="32"/>
    </row>
    <row r="48" spans="2:11" ht="12.75" hidden="1">
      <c r="B48" s="30"/>
      <c r="C48" s="21" t="s">
        <v>95</v>
      </c>
      <c r="D48" s="47">
        <v>0</v>
      </c>
      <c r="E48" s="47">
        <v>0</v>
      </c>
      <c r="F48" s="125">
        <v>0</v>
      </c>
      <c r="G48" s="125"/>
      <c r="H48" s="48">
        <v>0</v>
      </c>
      <c r="I48" s="47">
        <v>0</v>
      </c>
      <c r="J48" s="47">
        <f>SUM(D48:I48)</f>
        <v>0</v>
      </c>
      <c r="K48" s="32"/>
    </row>
    <row r="49" spans="2:11" ht="12.75" hidden="1">
      <c r="B49" s="30"/>
      <c r="C49" s="21"/>
      <c r="D49" s="47"/>
      <c r="E49" s="47"/>
      <c r="F49" s="125"/>
      <c r="G49" s="125"/>
      <c r="H49" s="31"/>
      <c r="I49" s="46"/>
      <c r="J49" s="201"/>
      <c r="K49" s="32"/>
    </row>
    <row r="50" spans="2:11" ht="12.75">
      <c r="B50" s="30"/>
      <c r="C50" s="21" t="s">
        <v>56</v>
      </c>
      <c r="D50" s="47">
        <v>1187</v>
      </c>
      <c r="E50" s="47">
        <v>1062</v>
      </c>
      <c r="F50" s="125">
        <v>0</v>
      </c>
      <c r="G50" s="125">
        <v>0</v>
      </c>
      <c r="H50" s="48">
        <v>0</v>
      </c>
      <c r="I50" s="47">
        <v>0</v>
      </c>
      <c r="J50" s="47">
        <f>SUM(D50:I50)</f>
        <v>2249</v>
      </c>
      <c r="K50" s="32"/>
    </row>
    <row r="51" spans="2:11" ht="12.75">
      <c r="B51" s="30"/>
      <c r="C51" s="21"/>
      <c r="D51" s="122"/>
      <c r="E51" s="122"/>
      <c r="F51" s="126"/>
      <c r="G51" s="126"/>
      <c r="H51" s="56"/>
      <c r="I51" s="55"/>
      <c r="J51" s="55"/>
      <c r="K51" s="32"/>
    </row>
    <row r="52" spans="2:12" s="38" customFormat="1" ht="12.75">
      <c r="B52" s="11"/>
      <c r="C52" s="120" t="s">
        <v>110</v>
      </c>
      <c r="D52" s="151">
        <f aca="true" t="shared" si="0" ref="D52:I52">SUM(D30:D51)</f>
        <v>108389</v>
      </c>
      <c r="E52" s="151">
        <f t="shared" si="0"/>
        <v>26140</v>
      </c>
      <c r="F52" s="108">
        <f t="shared" si="0"/>
        <v>623</v>
      </c>
      <c r="G52" s="151">
        <f t="shared" si="0"/>
        <v>159</v>
      </c>
      <c r="H52" s="108">
        <f t="shared" si="0"/>
        <v>132552</v>
      </c>
      <c r="I52" s="151">
        <f t="shared" si="0"/>
        <v>6243</v>
      </c>
      <c r="J52" s="108">
        <f>SUM(J30:J51)</f>
        <v>274106</v>
      </c>
      <c r="K52" s="32"/>
      <c r="L52" s="29"/>
    </row>
    <row r="53" spans="2:11" s="38" customFormat="1" ht="12.75">
      <c r="B53" s="11"/>
      <c r="C53" s="120"/>
      <c r="D53" s="108"/>
      <c r="E53" s="108"/>
      <c r="F53" s="108"/>
      <c r="G53" s="108"/>
      <c r="H53" s="107"/>
      <c r="I53" s="108"/>
      <c r="J53" s="108"/>
      <c r="K53" s="64"/>
    </row>
    <row r="54" spans="2:11" s="38" customFormat="1" ht="12.75" hidden="1">
      <c r="B54" s="11"/>
      <c r="C54" s="120" t="s">
        <v>120</v>
      </c>
      <c r="D54" s="108"/>
      <c r="E54" s="108"/>
      <c r="F54" s="108"/>
      <c r="G54" s="108"/>
      <c r="H54" s="107"/>
      <c r="I54" s="108"/>
      <c r="J54" s="108"/>
      <c r="K54" s="64"/>
    </row>
    <row r="55" spans="2:11" s="38" customFormat="1" ht="12.75" hidden="1">
      <c r="B55" s="11"/>
      <c r="C55" s="120"/>
      <c r="D55" s="108"/>
      <c r="E55" s="108"/>
      <c r="F55" s="108"/>
      <c r="G55" s="108"/>
      <c r="H55" s="107"/>
      <c r="I55" s="108"/>
      <c r="J55" s="108"/>
      <c r="K55" s="64"/>
    </row>
    <row r="56" spans="2:11" s="38" customFormat="1" ht="12.75" hidden="1">
      <c r="B56" s="11"/>
      <c r="C56" s="21" t="s">
        <v>119</v>
      </c>
      <c r="D56" s="49"/>
      <c r="E56" s="49"/>
      <c r="F56" s="49"/>
      <c r="G56" s="49"/>
      <c r="H56" s="100"/>
      <c r="I56" s="49"/>
      <c r="J56" s="49"/>
      <c r="K56" s="64"/>
    </row>
    <row r="57" spans="2:11" s="38" customFormat="1" ht="12.75" hidden="1">
      <c r="B57" s="11"/>
      <c r="C57" s="21"/>
      <c r="D57" s="49"/>
      <c r="E57" s="49"/>
      <c r="F57" s="49"/>
      <c r="G57" s="49"/>
      <c r="H57" s="100"/>
      <c r="I57" s="49"/>
      <c r="J57" s="49"/>
      <c r="K57" s="64"/>
    </row>
    <row r="58" spans="2:11" s="38" customFormat="1" ht="12.75" hidden="1">
      <c r="B58" s="11"/>
      <c r="C58" s="21" t="s">
        <v>108</v>
      </c>
      <c r="D58" s="51">
        <v>0</v>
      </c>
      <c r="E58" s="51">
        <v>0</v>
      </c>
      <c r="F58" s="51">
        <v>0</v>
      </c>
      <c r="G58" s="51"/>
      <c r="H58" s="106">
        <v>0</v>
      </c>
      <c r="I58" s="51">
        <v>0</v>
      </c>
      <c r="J58" s="51">
        <f>SUM(D58:I58)</f>
        <v>0</v>
      </c>
      <c r="K58" s="64"/>
    </row>
    <row r="59" spans="2:11" s="38" customFormat="1" ht="12.75" hidden="1">
      <c r="B59" s="11"/>
      <c r="C59" s="21"/>
      <c r="D59" s="49"/>
      <c r="E59" s="49"/>
      <c r="F59" s="49"/>
      <c r="G59" s="49"/>
      <c r="H59" s="100"/>
      <c r="I59" s="49"/>
      <c r="J59" s="49"/>
      <c r="K59" s="64"/>
    </row>
    <row r="60" spans="2:11" s="38" customFormat="1" ht="12.75" hidden="1">
      <c r="B60" s="11"/>
      <c r="C60" s="21" t="s">
        <v>109</v>
      </c>
      <c r="D60" s="49">
        <f>SUM(D56:D58)</f>
        <v>0</v>
      </c>
      <c r="E60" s="49">
        <f>SUM(E56:E58)</f>
        <v>0</v>
      </c>
      <c r="F60" s="49">
        <f>SUM(F56:F58)</f>
        <v>0</v>
      </c>
      <c r="G60" s="49"/>
      <c r="H60" s="100">
        <f>SUM(H56:H58)</f>
        <v>0</v>
      </c>
      <c r="I60" s="49">
        <f>SUM(I56:I58)</f>
        <v>0</v>
      </c>
      <c r="J60" s="49">
        <f>SUM(D60:I60)</f>
        <v>0</v>
      </c>
      <c r="K60" s="64"/>
    </row>
    <row r="61" spans="2:11" s="38" customFormat="1" ht="12.75" hidden="1">
      <c r="B61" s="11"/>
      <c r="C61" s="120"/>
      <c r="D61" s="108"/>
      <c r="E61" s="108"/>
      <c r="F61" s="108"/>
      <c r="G61" s="108"/>
      <c r="H61" s="107"/>
      <c r="I61" s="108"/>
      <c r="J61" s="108"/>
      <c r="K61" s="64"/>
    </row>
    <row r="62" spans="2:11" s="38" customFormat="1" ht="12.75">
      <c r="B62" s="11"/>
      <c r="C62" s="21" t="s">
        <v>117</v>
      </c>
      <c r="D62" s="108"/>
      <c r="E62" s="108"/>
      <c r="F62" s="108"/>
      <c r="G62" s="108"/>
      <c r="H62" s="107"/>
      <c r="I62" s="108"/>
      <c r="J62" s="108"/>
      <c r="K62" s="64"/>
    </row>
    <row r="63" spans="2:11" s="38" customFormat="1" ht="12.75">
      <c r="B63" s="11"/>
      <c r="C63" s="21" t="s">
        <v>54</v>
      </c>
      <c r="D63" s="49">
        <v>0</v>
      </c>
      <c r="E63" s="49">
        <v>0</v>
      </c>
      <c r="F63" s="47">
        <v>-26</v>
      </c>
      <c r="G63" s="47">
        <v>0</v>
      </c>
      <c r="H63" s="100">
        <v>0</v>
      </c>
      <c r="I63" s="49">
        <v>0</v>
      </c>
      <c r="J63" s="49">
        <f>SUM(D63:I63)</f>
        <v>-26</v>
      </c>
      <c r="K63" s="64"/>
    </row>
    <row r="64" spans="2:11" s="38" customFormat="1" ht="12.75">
      <c r="B64" s="11"/>
      <c r="C64" s="120"/>
      <c r="D64" s="108"/>
      <c r="E64" s="108"/>
      <c r="F64" s="108"/>
      <c r="G64" s="108"/>
      <c r="H64" s="107"/>
      <c r="I64" s="108"/>
      <c r="J64" s="108"/>
      <c r="K64" s="64"/>
    </row>
    <row r="65" spans="2:11" s="38" customFormat="1" ht="12.75">
      <c r="B65" s="11"/>
      <c r="C65" s="21" t="s">
        <v>55</v>
      </c>
      <c r="D65" s="49">
        <v>0</v>
      </c>
      <c r="E65" s="49">
        <v>0</v>
      </c>
      <c r="F65" s="49">
        <v>0</v>
      </c>
      <c r="G65" s="49">
        <v>0</v>
      </c>
      <c r="H65" s="213">
        <f>'IS'!H39</f>
        <v>14329.460000000014</v>
      </c>
      <c r="I65" s="49">
        <v>0</v>
      </c>
      <c r="J65" s="49">
        <f>SUM(D65:I65)</f>
        <v>14329.460000000014</v>
      </c>
      <c r="K65" s="64"/>
    </row>
    <row r="66" spans="2:11" s="38" customFormat="1" ht="12.75">
      <c r="B66" s="11"/>
      <c r="C66" s="21"/>
      <c r="D66" s="49"/>
      <c r="E66" s="49"/>
      <c r="F66" s="49"/>
      <c r="G66" s="49"/>
      <c r="H66" s="100"/>
      <c r="I66" s="49"/>
      <c r="J66" s="49"/>
      <c r="K66" s="64"/>
    </row>
    <row r="67" spans="2:11" s="38" customFormat="1" ht="12.75">
      <c r="B67" s="11"/>
      <c r="C67" s="21" t="s">
        <v>138</v>
      </c>
      <c r="D67" s="47">
        <v>0</v>
      </c>
      <c r="E67" s="47">
        <v>0</v>
      </c>
      <c r="F67" s="125">
        <v>0</v>
      </c>
      <c r="G67" s="140">
        <v>743</v>
      </c>
      <c r="H67" s="48">
        <v>0</v>
      </c>
      <c r="I67" s="47">
        <v>0</v>
      </c>
      <c r="J67" s="47">
        <f>SUM(D67:I67)</f>
        <v>743</v>
      </c>
      <c r="K67" s="64"/>
    </row>
    <row r="68" spans="2:11" s="38" customFormat="1" ht="12.75">
      <c r="B68" s="11"/>
      <c r="C68" s="120"/>
      <c r="D68" s="49"/>
      <c r="E68" s="49"/>
      <c r="F68" s="49"/>
      <c r="G68" s="49"/>
      <c r="H68" s="100"/>
      <c r="I68" s="49"/>
      <c r="J68" s="49"/>
      <c r="K68" s="64"/>
    </row>
    <row r="69" spans="2:11" s="38" customFormat="1" ht="12.75">
      <c r="B69" s="11"/>
      <c r="C69" s="21" t="s">
        <v>141</v>
      </c>
      <c r="D69" s="49">
        <v>0</v>
      </c>
      <c r="E69" s="49">
        <v>0</v>
      </c>
      <c r="F69" s="49">
        <v>0</v>
      </c>
      <c r="G69" s="49">
        <v>0</v>
      </c>
      <c r="H69" s="100">
        <v>-20.4</v>
      </c>
      <c r="I69" s="49">
        <v>-6243</v>
      </c>
      <c r="J69" s="49">
        <f>SUM(D69:I69)</f>
        <v>-6263.4</v>
      </c>
      <c r="K69" s="64"/>
    </row>
    <row r="70" spans="2:11" s="38" customFormat="1" ht="12.75">
      <c r="B70" s="11"/>
      <c r="C70" s="21"/>
      <c r="D70" s="49"/>
      <c r="E70" s="49"/>
      <c r="F70" s="49"/>
      <c r="G70" s="49"/>
      <c r="H70" s="100"/>
      <c r="I70" s="49"/>
      <c r="J70" s="49"/>
      <c r="K70" s="64"/>
    </row>
    <row r="71" spans="2:11" ht="12.75">
      <c r="B71" s="30"/>
      <c r="C71" s="21" t="s">
        <v>147</v>
      </c>
      <c r="D71" s="47">
        <v>0</v>
      </c>
      <c r="E71" s="47">
        <v>0</v>
      </c>
      <c r="F71" s="125">
        <v>0</v>
      </c>
      <c r="G71" s="125">
        <v>0</v>
      </c>
      <c r="H71" s="48">
        <v>-3917</v>
      </c>
      <c r="I71" s="47">
        <v>3917</v>
      </c>
      <c r="J71" s="47">
        <f>SUM(D71:I71)</f>
        <v>0</v>
      </c>
      <c r="K71" s="32"/>
    </row>
    <row r="72" spans="2:11" s="38" customFormat="1" ht="12.75">
      <c r="B72" s="11"/>
      <c r="C72" s="120"/>
      <c r="D72" s="49"/>
      <c r="E72" s="49"/>
      <c r="F72" s="49"/>
      <c r="G72" s="49"/>
      <c r="H72" s="100"/>
      <c r="I72" s="49"/>
      <c r="J72" s="49"/>
      <c r="K72" s="64"/>
    </row>
    <row r="73" spans="2:11" s="38" customFormat="1" ht="12.75">
      <c r="B73" s="11"/>
      <c r="C73" s="21" t="s">
        <v>56</v>
      </c>
      <c r="D73" s="49">
        <v>413</v>
      </c>
      <c r="E73" s="49">
        <v>368</v>
      </c>
      <c r="F73" s="49">
        <v>0</v>
      </c>
      <c r="G73" s="49">
        <v>0</v>
      </c>
      <c r="H73" s="100">
        <v>0</v>
      </c>
      <c r="I73" s="49">
        <v>0</v>
      </c>
      <c r="J73" s="49">
        <f>SUM(D73:I73)</f>
        <v>781</v>
      </c>
      <c r="K73" s="64"/>
    </row>
    <row r="74" spans="2:11" s="38" customFormat="1" ht="12.75">
      <c r="B74" s="11"/>
      <c r="C74" s="120"/>
      <c r="D74" s="137"/>
      <c r="E74" s="137"/>
      <c r="F74" s="137"/>
      <c r="G74" s="137"/>
      <c r="H74" s="138"/>
      <c r="I74" s="137"/>
      <c r="J74" s="108"/>
      <c r="K74" s="64"/>
    </row>
    <row r="75" spans="2:11" s="38" customFormat="1" ht="13.5" thickBot="1">
      <c r="B75" s="11"/>
      <c r="C75" s="120" t="s">
        <v>145</v>
      </c>
      <c r="D75" s="124">
        <f aca="true" t="shared" si="1" ref="D75:J75">SUM(D52:D74)</f>
        <v>108802</v>
      </c>
      <c r="E75" s="124">
        <f t="shared" si="1"/>
        <v>26508</v>
      </c>
      <c r="F75" s="124">
        <f t="shared" si="1"/>
        <v>597</v>
      </c>
      <c r="G75" s="124">
        <f t="shared" si="1"/>
        <v>902</v>
      </c>
      <c r="H75" s="124">
        <f t="shared" si="1"/>
        <v>142944.06000000003</v>
      </c>
      <c r="I75" s="154">
        <f t="shared" si="1"/>
        <v>3917</v>
      </c>
      <c r="J75" s="202">
        <f t="shared" si="1"/>
        <v>283670.06</v>
      </c>
      <c r="K75" s="64"/>
    </row>
    <row r="76" spans="2:11" ht="18.75" customHeight="1">
      <c r="B76" s="30"/>
      <c r="C76" s="117"/>
      <c r="D76" s="122"/>
      <c r="E76" s="122"/>
      <c r="F76" s="55"/>
      <c r="G76" s="55"/>
      <c r="H76" s="56"/>
      <c r="I76" s="55"/>
      <c r="J76" s="55"/>
      <c r="K76" s="32"/>
    </row>
    <row r="77" spans="2:11" ht="12.75" hidden="1">
      <c r="B77" s="30"/>
      <c r="C77" s="248" t="s">
        <v>57</v>
      </c>
      <c r="D77" s="248"/>
      <c r="E77" s="248"/>
      <c r="F77" s="248"/>
      <c r="G77" s="248"/>
      <c r="H77" s="248"/>
      <c r="I77" s="248"/>
      <c r="J77" s="248"/>
      <c r="K77" s="32"/>
    </row>
    <row r="78" spans="2:11" ht="12.75" hidden="1">
      <c r="B78" s="30"/>
      <c r="C78" s="248"/>
      <c r="D78" s="248"/>
      <c r="E78" s="248"/>
      <c r="F78" s="248"/>
      <c r="G78" s="248"/>
      <c r="H78" s="248"/>
      <c r="I78" s="248"/>
      <c r="J78" s="248"/>
      <c r="K78" s="32"/>
    </row>
    <row r="79" spans="2:11" ht="12.75">
      <c r="B79" s="30"/>
      <c r="C79" s="31"/>
      <c r="D79" s="48"/>
      <c r="E79" s="48"/>
      <c r="F79" s="31"/>
      <c r="G79" s="31"/>
      <c r="H79" s="31"/>
      <c r="I79" s="31"/>
      <c r="J79" s="31"/>
      <c r="K79" s="32"/>
    </row>
    <row r="80" spans="2:11" ht="13.5" thickBot="1">
      <c r="B80" s="57"/>
      <c r="C80" s="58"/>
      <c r="D80" s="65"/>
      <c r="E80" s="65"/>
      <c r="F80" s="58"/>
      <c r="G80" s="58"/>
      <c r="H80" s="58"/>
      <c r="I80" s="58"/>
      <c r="J80" s="58"/>
      <c r="K80" s="66"/>
    </row>
    <row r="81" spans="3:11" ht="12.75">
      <c r="C81" s="31"/>
      <c r="D81" s="48"/>
      <c r="E81" s="48"/>
      <c r="F81" s="31"/>
      <c r="G81" s="31"/>
      <c r="H81" s="31"/>
      <c r="I81" s="31"/>
      <c r="J81" s="31"/>
      <c r="K81" s="31"/>
    </row>
    <row r="82" spans="3:11" ht="12.75">
      <c r="C82" s="31"/>
      <c r="D82" s="48"/>
      <c r="E82" s="48"/>
      <c r="F82" s="31"/>
      <c r="G82" s="31"/>
      <c r="H82" s="31"/>
      <c r="I82" s="31"/>
      <c r="J82" s="31"/>
      <c r="K82" s="31"/>
    </row>
    <row r="83" spans="3:11" ht="12.75">
      <c r="C83" s="31"/>
      <c r="D83" s="48"/>
      <c r="E83" s="48"/>
      <c r="F83" s="31"/>
      <c r="G83" s="31"/>
      <c r="H83" s="31"/>
      <c r="I83" s="31"/>
      <c r="J83" s="31"/>
      <c r="K83" s="31"/>
    </row>
    <row r="84" spans="4:5" ht="12.75">
      <c r="D84" s="59"/>
      <c r="E84" s="59"/>
    </row>
    <row r="85" spans="4:5" ht="12.75">
      <c r="D85" s="59"/>
      <c r="E85" s="59"/>
    </row>
    <row r="86" spans="4:5" ht="12.75">
      <c r="D86" s="59"/>
      <c r="E86" s="59"/>
    </row>
    <row r="87" spans="4:5" ht="12.75">
      <c r="D87" s="59"/>
      <c r="E87" s="59"/>
    </row>
    <row r="88" spans="4:5" ht="12.75">
      <c r="D88" s="59"/>
      <c r="E88" s="59"/>
    </row>
    <row r="89" spans="4:5" ht="12.75">
      <c r="D89" s="59"/>
      <c r="E89" s="59"/>
    </row>
    <row r="91" spans="4:5" ht="12.75">
      <c r="D91" s="59"/>
      <c r="E91" s="59"/>
    </row>
    <row r="92" spans="4:5" ht="12.75">
      <c r="D92" s="59"/>
      <c r="E92" s="59"/>
    </row>
    <row r="93" spans="4:5" ht="12.75">
      <c r="D93" s="59"/>
      <c r="E93" s="59"/>
    </row>
  </sheetData>
  <mergeCells count="7">
    <mergeCell ref="C77:J78"/>
    <mergeCell ref="D8:F8"/>
    <mergeCell ref="C12:J12"/>
    <mergeCell ref="C6:J6"/>
    <mergeCell ref="C7:J7"/>
    <mergeCell ref="C10:J10"/>
    <mergeCell ref="C11:J11"/>
  </mergeCells>
  <printOptions horizontalCentered="1"/>
  <pageMargins left="0.12" right="0.41" top="1.37" bottom="1" header="0.5" footer="0.5"/>
  <pageSetup fitToHeight="1" fitToWidth="1" horizontalDpi="300" verticalDpi="300" orientation="portrait" paperSize="9" scale="61" r:id="rId3"/>
  <legacyDrawing r:id="rId2"/>
  <oleObjects>
    <oleObject progId="Paint.Picture" shapeId="1346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T68"/>
  <sheetViews>
    <sheetView zoomScale="86" zoomScaleNormal="86" zoomScaleSheetLayoutView="100" workbookViewId="0" topLeftCell="A42">
      <selection activeCell="G69" sqref="G69"/>
    </sheetView>
  </sheetViews>
  <sheetFormatPr defaultColWidth="9.140625" defaultRowHeight="14.25"/>
  <cols>
    <col min="1" max="1" width="9.57421875" style="1" customWidth="1"/>
    <col min="2" max="2" width="3.42187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17.140625" style="1" customWidth="1"/>
    <col min="8" max="8" width="20.8515625" style="16" customWidth="1"/>
    <col min="9" max="9" width="2.140625" style="1" customWidth="1"/>
    <col min="10" max="10" width="9.57421875" style="1" hidden="1" customWidth="1"/>
    <col min="11" max="11" width="3.140625" style="1" customWidth="1"/>
    <col min="12" max="12" width="9.57421875" style="1" customWidth="1"/>
    <col min="13" max="13" width="11.57421875" style="1" bestFit="1" customWidth="1"/>
    <col min="14" max="16384" width="9.57421875" style="1" customWidth="1"/>
  </cols>
  <sheetData>
    <row r="1" spans="2:11" ht="15">
      <c r="B1" s="67"/>
      <c r="C1" s="27"/>
      <c r="D1" s="27"/>
      <c r="E1" s="27"/>
      <c r="F1" s="27"/>
      <c r="G1" s="169"/>
      <c r="H1" s="169"/>
      <c r="I1" s="27"/>
      <c r="J1" s="68"/>
      <c r="K1" s="4"/>
    </row>
    <row r="2" spans="2:11" ht="15">
      <c r="B2" s="14"/>
      <c r="C2" s="31"/>
      <c r="D2" s="31"/>
      <c r="E2" s="31"/>
      <c r="F2" s="31"/>
      <c r="G2" s="12"/>
      <c r="H2" s="12"/>
      <c r="I2" s="31"/>
      <c r="J2" s="69"/>
      <c r="K2" s="7"/>
    </row>
    <row r="3" spans="2:11" ht="12.75" customHeight="1">
      <c r="B3" s="14"/>
      <c r="C3" s="31"/>
      <c r="D3" s="31"/>
      <c r="E3" s="31"/>
      <c r="F3" s="31"/>
      <c r="G3" s="12"/>
      <c r="H3" s="12"/>
      <c r="I3" s="31"/>
      <c r="J3" s="32"/>
      <c r="K3" s="7"/>
    </row>
    <row r="4" spans="2:11" ht="12.75" customHeight="1">
      <c r="B4" s="14"/>
      <c r="C4" s="12"/>
      <c r="D4" s="12"/>
      <c r="E4" s="12"/>
      <c r="F4" s="12"/>
      <c r="G4" s="12"/>
      <c r="H4" s="20"/>
      <c r="I4" s="12"/>
      <c r="J4" s="7"/>
      <c r="K4" s="7"/>
    </row>
    <row r="5" spans="2:11" ht="15" customHeight="1">
      <c r="B5" s="14"/>
      <c r="C5" s="12"/>
      <c r="D5" s="12"/>
      <c r="E5" s="12"/>
      <c r="F5" s="12"/>
      <c r="G5" s="12"/>
      <c r="H5" s="20"/>
      <c r="I5" s="12"/>
      <c r="J5" s="7"/>
      <c r="K5" s="7"/>
    </row>
    <row r="6" spans="2:11" ht="12.75">
      <c r="B6" s="14"/>
      <c r="C6" s="243" t="s">
        <v>92</v>
      </c>
      <c r="D6" s="243"/>
      <c r="E6" s="243"/>
      <c r="F6" s="243"/>
      <c r="G6" s="243"/>
      <c r="H6" s="243"/>
      <c r="I6" s="70"/>
      <c r="J6" s="71"/>
      <c r="K6" s="7"/>
    </row>
    <row r="7" spans="2:11" ht="12.75">
      <c r="B7" s="14"/>
      <c r="C7" s="238" t="s">
        <v>0</v>
      </c>
      <c r="D7" s="238"/>
      <c r="E7" s="238"/>
      <c r="F7" s="238"/>
      <c r="G7" s="238"/>
      <c r="H7" s="238"/>
      <c r="I7" s="72"/>
      <c r="J7" s="73"/>
      <c r="K7" s="7"/>
    </row>
    <row r="8" spans="2:11" ht="12.75">
      <c r="B8" s="14"/>
      <c r="C8" s="12"/>
      <c r="D8" s="12"/>
      <c r="E8" s="12"/>
      <c r="F8" s="12"/>
      <c r="G8" s="12"/>
      <c r="H8" s="20"/>
      <c r="I8" s="12"/>
      <c r="J8" s="7"/>
      <c r="K8" s="7"/>
    </row>
    <row r="9" spans="2:11" ht="12.75">
      <c r="B9" s="14"/>
      <c r="C9" s="254" t="s">
        <v>45</v>
      </c>
      <c r="D9" s="254"/>
      <c r="E9" s="254"/>
      <c r="F9" s="254"/>
      <c r="G9" s="254"/>
      <c r="H9" s="254"/>
      <c r="K9" s="7"/>
    </row>
    <row r="10" spans="2:20" ht="14.25">
      <c r="B10" s="14"/>
      <c r="C10" s="254" t="s">
        <v>146</v>
      </c>
      <c r="D10" s="254"/>
      <c r="E10" s="254"/>
      <c r="F10" s="254"/>
      <c r="G10" s="254"/>
      <c r="H10" s="254"/>
      <c r="K10" s="7"/>
      <c r="N10" s="237"/>
      <c r="O10" s="237"/>
      <c r="P10" s="237"/>
      <c r="Q10" s="237"/>
      <c r="R10" s="237"/>
      <c r="S10" s="237"/>
      <c r="T10" s="250"/>
    </row>
    <row r="11" spans="2:20" ht="13.5" thickBot="1">
      <c r="B11" s="14"/>
      <c r="C11" s="255" t="s">
        <v>46</v>
      </c>
      <c r="D11" s="255"/>
      <c r="E11" s="255"/>
      <c r="F11" s="255"/>
      <c r="G11" s="255"/>
      <c r="H11" s="255"/>
      <c r="I11" s="72"/>
      <c r="J11" s="74"/>
      <c r="K11" s="7"/>
      <c r="N11" s="95"/>
      <c r="O11" s="95"/>
      <c r="P11" s="95"/>
      <c r="Q11" s="95"/>
      <c r="R11" s="95"/>
      <c r="S11" s="95"/>
      <c r="T11" s="96"/>
    </row>
    <row r="12" spans="2:18" ht="12.75">
      <c r="B12" s="14"/>
      <c r="C12" s="12"/>
      <c r="D12" s="12"/>
      <c r="E12" s="12"/>
      <c r="F12" s="12"/>
      <c r="G12" s="12"/>
      <c r="H12" s="20"/>
      <c r="I12" s="12"/>
      <c r="J12" s="7"/>
      <c r="K12" s="7"/>
      <c r="N12" s="72"/>
      <c r="O12" s="72"/>
      <c r="P12" s="72"/>
      <c r="R12" s="72"/>
    </row>
    <row r="13" spans="2:11" ht="12.75">
      <c r="B13" s="14"/>
      <c r="C13" s="75" t="s">
        <v>58</v>
      </c>
      <c r="D13" s="76"/>
      <c r="E13" s="76"/>
      <c r="F13" s="76"/>
      <c r="G13" s="76"/>
      <c r="H13" s="77"/>
      <c r="I13" s="78"/>
      <c r="J13" s="79"/>
      <c r="K13" s="7"/>
    </row>
    <row r="14" spans="2:11" ht="12.75">
      <c r="B14" s="14"/>
      <c r="C14" s="78"/>
      <c r="D14" s="78"/>
      <c r="E14" s="78"/>
      <c r="F14" s="78"/>
      <c r="G14" s="78"/>
      <c r="H14" s="78"/>
      <c r="I14" s="78"/>
      <c r="J14" s="79"/>
      <c r="K14" s="7"/>
    </row>
    <row r="15" spans="2:11" ht="12.75">
      <c r="B15" s="14"/>
      <c r="C15" s="80"/>
      <c r="D15" s="81"/>
      <c r="E15" s="81"/>
      <c r="F15" s="81"/>
      <c r="G15" s="135"/>
      <c r="H15" s="82"/>
      <c r="I15" s="12"/>
      <c r="J15" s="7"/>
      <c r="K15" s="7"/>
    </row>
    <row r="16" spans="2:11" ht="12.75" customHeight="1" hidden="1">
      <c r="B16" s="14"/>
      <c r="C16" s="83"/>
      <c r="D16" s="12"/>
      <c r="E16" s="12"/>
      <c r="F16" s="12"/>
      <c r="G16" s="114"/>
      <c r="H16" s="84"/>
      <c r="I16" s="12"/>
      <c r="J16" s="7"/>
      <c r="K16" s="7"/>
    </row>
    <row r="17" spans="2:11" ht="12.75" customHeight="1">
      <c r="B17" s="14"/>
      <c r="C17" s="83"/>
      <c r="D17" s="12"/>
      <c r="E17" s="12"/>
      <c r="F17" s="12"/>
      <c r="G17" s="175" t="s">
        <v>35</v>
      </c>
      <c r="H17" s="186" t="s">
        <v>36</v>
      </c>
      <c r="I17" s="12"/>
      <c r="J17" s="7"/>
      <c r="K17" s="7"/>
    </row>
    <row r="18" spans="2:11" ht="12.75" customHeight="1">
      <c r="B18" s="14"/>
      <c r="C18" s="83"/>
      <c r="D18" s="12"/>
      <c r="E18" s="12"/>
      <c r="F18" s="12"/>
      <c r="G18" s="175" t="s">
        <v>37</v>
      </c>
      <c r="H18" s="186" t="s">
        <v>38</v>
      </c>
      <c r="I18" s="12"/>
      <c r="J18" s="7"/>
      <c r="K18" s="7"/>
    </row>
    <row r="19" spans="2:11" ht="12.75">
      <c r="B19" s="14"/>
      <c r="C19" s="85"/>
      <c r="D19" s="12"/>
      <c r="E19" s="12"/>
      <c r="F19" s="12"/>
      <c r="G19" s="175" t="s">
        <v>39</v>
      </c>
      <c r="H19" s="186" t="s">
        <v>40</v>
      </c>
      <c r="I19" s="12"/>
      <c r="J19" s="7"/>
      <c r="K19" s="7"/>
    </row>
    <row r="20" spans="2:11" ht="12.75">
      <c r="B20" s="14"/>
      <c r="C20" s="85"/>
      <c r="D20" s="12"/>
      <c r="E20" s="12"/>
      <c r="F20" s="12"/>
      <c r="G20" s="157">
        <v>38717</v>
      </c>
      <c r="H20" s="177">
        <v>38352</v>
      </c>
      <c r="I20" s="12"/>
      <c r="J20" s="7"/>
      <c r="K20" s="7"/>
    </row>
    <row r="21" spans="2:11" ht="12.75">
      <c r="B21" s="14"/>
      <c r="C21" s="92"/>
      <c r="D21" s="93"/>
      <c r="E21" s="93"/>
      <c r="F21" s="93"/>
      <c r="G21" s="179" t="s">
        <v>102</v>
      </c>
      <c r="H21" s="179" t="s">
        <v>102</v>
      </c>
      <c r="I21" s="12"/>
      <c r="J21" s="7"/>
      <c r="K21" s="7"/>
    </row>
    <row r="22" spans="2:11" ht="12.75">
      <c r="B22" s="14"/>
      <c r="C22" s="85"/>
      <c r="D22" s="12"/>
      <c r="E22" s="12"/>
      <c r="F22" s="12"/>
      <c r="G22" s="177"/>
      <c r="H22" s="187"/>
      <c r="I22" s="12"/>
      <c r="J22" s="7"/>
      <c r="K22" s="7"/>
    </row>
    <row r="23" spans="2:11" ht="12.75">
      <c r="B23" s="14"/>
      <c r="C23" s="83" t="s">
        <v>59</v>
      </c>
      <c r="D23" s="12"/>
      <c r="E23" s="12"/>
      <c r="F23" s="12"/>
      <c r="G23" s="114"/>
      <c r="H23" s="13"/>
      <c r="I23" s="12"/>
      <c r="J23" s="7"/>
      <c r="K23" s="7"/>
    </row>
    <row r="24" spans="2:11" ht="12.75">
      <c r="B24" s="14"/>
      <c r="C24" s="85" t="s">
        <v>60</v>
      </c>
      <c r="D24" s="12"/>
      <c r="E24" s="12"/>
      <c r="F24" s="12"/>
      <c r="G24" s="190">
        <f>'IS'!H33</f>
        <v>26363.460000000014</v>
      </c>
      <c r="H24" s="190">
        <v>33922</v>
      </c>
      <c r="I24" s="12"/>
      <c r="J24" s="7"/>
      <c r="K24" s="86"/>
    </row>
    <row r="25" spans="2:11" ht="12.75">
      <c r="B25" s="14"/>
      <c r="C25" s="85" t="s">
        <v>61</v>
      </c>
      <c r="D25" s="12"/>
      <c r="E25" s="12"/>
      <c r="F25" s="12"/>
      <c r="G25" s="114"/>
      <c r="H25" s="114"/>
      <c r="I25" s="12"/>
      <c r="J25" s="7"/>
      <c r="K25" s="86"/>
    </row>
    <row r="26" spans="2:11" ht="12.75">
      <c r="B26" s="14"/>
      <c r="C26" s="85"/>
      <c r="D26" s="12" t="s">
        <v>62</v>
      </c>
      <c r="E26" s="12"/>
      <c r="F26" s="12"/>
      <c r="G26" s="190">
        <f>24302.6-(G28+G24)</f>
        <v>24415.435999999987</v>
      </c>
      <c r="H26" s="190">
        <f>(29813-(H24+H28))</f>
        <v>25354</v>
      </c>
      <c r="I26" s="12"/>
      <c r="J26" s="7"/>
      <c r="K26" s="86"/>
    </row>
    <row r="27" spans="2:11" ht="12.75" hidden="1">
      <c r="B27" s="14"/>
      <c r="C27" s="85"/>
      <c r="D27" s="12" t="s">
        <v>63</v>
      </c>
      <c r="E27" s="12"/>
      <c r="F27" s="12"/>
      <c r="G27" s="190"/>
      <c r="H27" s="190"/>
      <c r="I27" s="12"/>
      <c r="J27" s="7"/>
      <c r="K27" s="86"/>
    </row>
    <row r="28" spans="2:11" ht="12.75">
      <c r="B28" s="14"/>
      <c r="C28" s="85"/>
      <c r="D28" s="12" t="s">
        <v>64</v>
      </c>
      <c r="E28" s="12"/>
      <c r="F28" s="12"/>
      <c r="G28" s="197">
        <f>564.811-8745.159+70.41-14097.392+1025.873-5294.839</f>
        <v>-26476.296000000002</v>
      </c>
      <c r="H28" s="197">
        <f>-3387-14011+833-12757-141</f>
        <v>-29463</v>
      </c>
      <c r="I28" s="12"/>
      <c r="J28" s="7"/>
      <c r="K28" s="86"/>
    </row>
    <row r="29" spans="2:11" ht="12.75">
      <c r="B29" s="14"/>
      <c r="C29" s="85" t="s">
        <v>65</v>
      </c>
      <c r="D29" s="12"/>
      <c r="E29" s="12"/>
      <c r="F29" s="12"/>
      <c r="G29" s="190">
        <f>SUM(G24:G28)</f>
        <v>24302.6</v>
      </c>
      <c r="H29" s="190">
        <f>SUM(H24:H28)</f>
        <v>29813</v>
      </c>
      <c r="I29" s="12"/>
      <c r="J29" s="7"/>
      <c r="K29" s="86"/>
    </row>
    <row r="30" spans="2:11" ht="12.75">
      <c r="B30" s="14"/>
      <c r="C30" s="85"/>
      <c r="D30" s="12"/>
      <c r="E30" s="12"/>
      <c r="F30" s="12"/>
      <c r="G30" s="114"/>
      <c r="H30" s="114"/>
      <c r="I30" s="12"/>
      <c r="J30" s="7"/>
      <c r="K30" s="86"/>
    </row>
    <row r="31" spans="2:11" ht="12.75" hidden="1">
      <c r="B31" s="14"/>
      <c r="C31" s="85" t="s">
        <v>66</v>
      </c>
      <c r="D31" s="12"/>
      <c r="E31" s="12"/>
      <c r="F31" s="12"/>
      <c r="G31" s="114"/>
      <c r="H31" s="114"/>
      <c r="I31" s="12"/>
      <c r="J31" s="7"/>
      <c r="K31" s="86"/>
    </row>
    <row r="32" spans="2:11" ht="12.75" hidden="1">
      <c r="B32" s="14"/>
      <c r="C32" s="85" t="s">
        <v>67</v>
      </c>
      <c r="D32" s="12"/>
      <c r="E32" s="12"/>
      <c r="F32" s="12"/>
      <c r="G32" s="114"/>
      <c r="H32" s="114"/>
      <c r="I32" s="12"/>
      <c r="J32" s="7"/>
      <c r="K32" s="86"/>
    </row>
    <row r="33" spans="2:11" ht="12.75">
      <c r="B33" s="14"/>
      <c r="C33" s="85" t="s">
        <v>68</v>
      </c>
      <c r="D33" s="12"/>
      <c r="E33" s="12"/>
      <c r="F33" s="12"/>
      <c r="G33" s="190">
        <f>60970.471-99016.29-10756.354-9790.434-9477.979+1249.423</f>
        <v>-66821.163</v>
      </c>
      <c r="H33" s="190">
        <f>-45556+103457-84720-9755+498-1843</f>
        <v>-37919</v>
      </c>
      <c r="I33" s="12"/>
      <c r="J33" s="7"/>
      <c r="K33" s="86"/>
    </row>
    <row r="34" spans="2:11" ht="12.75">
      <c r="B34" s="14"/>
      <c r="C34" s="85" t="s">
        <v>69</v>
      </c>
      <c r="D34" s="12"/>
      <c r="E34" s="12"/>
      <c r="F34" s="12"/>
      <c r="G34" s="197">
        <f>17915.167+43.324+17523.467</f>
        <v>35481.958</v>
      </c>
      <c r="H34" s="197">
        <f>10850+441+-1964</f>
        <v>9327</v>
      </c>
      <c r="I34" s="12"/>
      <c r="J34" s="7"/>
      <c r="K34" s="86"/>
    </row>
    <row r="35" spans="2:11" ht="12.75">
      <c r="B35" s="14"/>
      <c r="C35" s="85" t="s">
        <v>70</v>
      </c>
      <c r="D35" s="12"/>
      <c r="E35" s="12"/>
      <c r="F35" s="12"/>
      <c r="G35" s="190">
        <f>SUM(G29:G34)</f>
        <v>-7036.605000000003</v>
      </c>
      <c r="H35" s="190">
        <f>SUM(H29:H34)</f>
        <v>1221</v>
      </c>
      <c r="I35" s="12"/>
      <c r="J35" s="7"/>
      <c r="K35" s="86"/>
    </row>
    <row r="36" spans="2:11" ht="12.75">
      <c r="B36" s="14"/>
      <c r="C36" s="85"/>
      <c r="D36" s="12"/>
      <c r="E36" s="12"/>
      <c r="F36" s="12"/>
      <c r="G36" s="114"/>
      <c r="H36" s="114"/>
      <c r="I36" s="12"/>
      <c r="J36" s="7"/>
      <c r="K36" s="86"/>
    </row>
    <row r="37" spans="2:11" ht="12.75">
      <c r="B37" s="14"/>
      <c r="C37" s="85" t="s">
        <v>104</v>
      </c>
      <c r="D37" s="12"/>
      <c r="E37" s="12"/>
      <c r="F37" s="12"/>
      <c r="G37" s="190">
        <v>-8941.227</v>
      </c>
      <c r="H37" s="190">
        <v>-5169</v>
      </c>
      <c r="I37" s="12"/>
      <c r="J37" s="7"/>
      <c r="K37" s="86"/>
    </row>
    <row r="38" spans="2:11" ht="12.75">
      <c r="B38" s="14"/>
      <c r="C38" s="85" t="s">
        <v>111</v>
      </c>
      <c r="D38" s="12"/>
      <c r="E38" s="12"/>
      <c r="F38" s="12"/>
      <c r="G38" s="190">
        <v>10341.018</v>
      </c>
      <c r="H38" s="190">
        <v>10138</v>
      </c>
      <c r="I38" s="12"/>
      <c r="J38" s="7"/>
      <c r="K38" s="86"/>
    </row>
    <row r="39" spans="2:11" ht="12.75">
      <c r="B39" s="14"/>
      <c r="C39" s="85" t="s">
        <v>101</v>
      </c>
      <c r="D39" s="12"/>
      <c r="E39" s="12"/>
      <c r="F39" s="12"/>
      <c r="G39" s="197">
        <v>5245.226</v>
      </c>
      <c r="H39" s="197">
        <v>2546</v>
      </c>
      <c r="I39" s="12"/>
      <c r="J39" s="7"/>
      <c r="K39" s="86"/>
    </row>
    <row r="40" spans="2:11" ht="12.75">
      <c r="B40" s="14"/>
      <c r="C40" s="85" t="s">
        <v>71</v>
      </c>
      <c r="D40" s="12"/>
      <c r="E40" s="12"/>
      <c r="F40" s="12"/>
      <c r="G40" s="190">
        <f>SUM(G35:G39)</f>
        <v>-391.5880000000043</v>
      </c>
      <c r="H40" s="190">
        <f>SUM(H35:H39)</f>
        <v>8736</v>
      </c>
      <c r="I40" s="12"/>
      <c r="J40" s="7"/>
      <c r="K40" s="7"/>
    </row>
    <row r="41" spans="2:11" ht="12.75">
      <c r="B41" s="14"/>
      <c r="C41" s="85"/>
      <c r="D41" s="12"/>
      <c r="E41" s="12"/>
      <c r="F41" s="12"/>
      <c r="G41" s="114"/>
      <c r="H41" s="114"/>
      <c r="I41" s="12"/>
      <c r="J41" s="7"/>
      <c r="K41" s="7"/>
    </row>
    <row r="42" spans="2:11" s="12" customFormat="1" ht="12.75">
      <c r="B42" s="14"/>
      <c r="C42" s="85"/>
      <c r="G42" s="114"/>
      <c r="H42" s="114"/>
      <c r="J42" s="7"/>
      <c r="K42" s="7"/>
    </row>
    <row r="43" spans="2:13" s="12" customFormat="1" ht="12.75">
      <c r="B43" s="14"/>
      <c r="C43" s="87" t="s">
        <v>72</v>
      </c>
      <c r="G43" s="114"/>
      <c r="H43" s="114"/>
      <c r="J43" s="7"/>
      <c r="K43" s="7"/>
      <c r="L43" s="31"/>
      <c r="M43" s="31"/>
    </row>
    <row r="44" spans="2:13" s="12" customFormat="1" ht="12.75">
      <c r="B44" s="14"/>
      <c r="C44" s="87"/>
      <c r="D44" s="12" t="s">
        <v>122</v>
      </c>
      <c r="G44" s="190">
        <v>-10861.84</v>
      </c>
      <c r="H44" s="190">
        <v>-5945</v>
      </c>
      <c r="J44" s="7"/>
      <c r="K44" s="88"/>
      <c r="L44" s="31"/>
      <c r="M44" s="31"/>
    </row>
    <row r="45" spans="2:13" s="12" customFormat="1" ht="15.75">
      <c r="B45" s="14"/>
      <c r="C45" s="85"/>
      <c r="D45" s="12" t="s">
        <v>73</v>
      </c>
      <c r="G45" s="197">
        <f>-20042.689-G44</f>
        <v>-9180.848999999998</v>
      </c>
      <c r="H45" s="197">
        <f>27325+174-4902-25316+2966+246</f>
        <v>493</v>
      </c>
      <c r="J45" s="7"/>
      <c r="K45" s="88"/>
      <c r="L45" s="89"/>
      <c r="M45" s="10"/>
    </row>
    <row r="46" spans="2:13" s="12" customFormat="1" ht="12.75" customHeight="1">
      <c r="B46" s="14"/>
      <c r="C46" s="85" t="s">
        <v>74</v>
      </c>
      <c r="G46" s="199">
        <f>SUM(G44:G45)</f>
        <v>-20042.689</v>
      </c>
      <c r="H46" s="199">
        <f>SUM(H44:H45)</f>
        <v>-5452</v>
      </c>
      <c r="J46" s="7"/>
      <c r="K46" s="7"/>
      <c r="L46" s="70"/>
      <c r="M46" s="70"/>
    </row>
    <row r="47" spans="2:18" s="12" customFormat="1" ht="12.75">
      <c r="B47" s="14"/>
      <c r="C47" s="85"/>
      <c r="G47" s="114"/>
      <c r="H47" s="114"/>
      <c r="J47" s="7"/>
      <c r="K47" s="7"/>
      <c r="L47" s="251"/>
      <c r="M47" s="252"/>
      <c r="N47" s="252"/>
      <c r="O47" s="252"/>
      <c r="P47" s="252"/>
      <c r="Q47" s="252"/>
      <c r="R47" s="252"/>
    </row>
    <row r="48" spans="2:18" ht="12.75" customHeight="1">
      <c r="B48" s="14"/>
      <c r="C48" s="85"/>
      <c r="D48" s="12"/>
      <c r="E48" s="12"/>
      <c r="F48" s="12"/>
      <c r="G48" s="114"/>
      <c r="H48" s="114"/>
      <c r="I48" s="12"/>
      <c r="J48" s="7"/>
      <c r="K48" s="7"/>
      <c r="L48" s="29"/>
      <c r="M48" s="29"/>
      <c r="N48" s="29"/>
      <c r="O48" s="29"/>
      <c r="P48" s="29"/>
      <c r="Q48" s="29"/>
      <c r="R48" s="29"/>
    </row>
    <row r="49" spans="2:18" ht="16.5" customHeight="1">
      <c r="B49" s="14"/>
      <c r="C49" s="83" t="s">
        <v>75</v>
      </c>
      <c r="D49" s="12"/>
      <c r="E49" s="12"/>
      <c r="F49" s="12"/>
      <c r="G49" s="114"/>
      <c r="H49" s="114"/>
      <c r="I49" s="12"/>
      <c r="J49" s="7"/>
      <c r="K49" s="7"/>
      <c r="L49" s="253"/>
      <c r="M49" s="253"/>
      <c r="N49" s="253"/>
      <c r="O49" s="253"/>
      <c r="P49" s="253"/>
      <c r="Q49" s="253"/>
      <c r="R49" s="253"/>
    </row>
    <row r="50" spans="2:18" ht="14.25" customHeight="1">
      <c r="B50" s="14"/>
      <c r="C50" s="83"/>
      <c r="D50" s="12" t="s">
        <v>100</v>
      </c>
      <c r="E50" s="12"/>
      <c r="F50" s="12"/>
      <c r="G50" s="190">
        <v>781.02</v>
      </c>
      <c r="H50" s="190">
        <v>2249</v>
      </c>
      <c r="I50" s="12"/>
      <c r="J50" s="7"/>
      <c r="K50" s="7"/>
      <c r="L50" s="90"/>
      <c r="M50" s="90"/>
      <c r="N50" s="90"/>
      <c r="O50" s="90"/>
      <c r="P50" s="90"/>
      <c r="Q50" s="90"/>
      <c r="R50" s="90"/>
    </row>
    <row r="51" spans="2:18" ht="14.25" customHeight="1">
      <c r="B51" s="14"/>
      <c r="C51" s="83"/>
      <c r="D51" s="12" t="s">
        <v>112</v>
      </c>
      <c r="E51" s="12"/>
      <c r="F51" s="12"/>
      <c r="G51" s="190">
        <v>-1025.873</v>
      </c>
      <c r="H51" s="190">
        <v>-764</v>
      </c>
      <c r="I51" s="12"/>
      <c r="J51" s="7"/>
      <c r="K51" s="7"/>
      <c r="L51" s="90"/>
      <c r="M51" s="90"/>
      <c r="N51" s="90"/>
      <c r="O51" s="90"/>
      <c r="P51" s="90"/>
      <c r="Q51" s="90"/>
      <c r="R51" s="90"/>
    </row>
    <row r="52" spans="2:18" ht="14.25" customHeight="1">
      <c r="B52" s="14"/>
      <c r="C52" s="83"/>
      <c r="D52" s="12" t="s">
        <v>103</v>
      </c>
      <c r="E52" s="12"/>
      <c r="F52" s="12"/>
      <c r="G52" s="190">
        <v>-6263.487</v>
      </c>
      <c r="H52" s="190">
        <v>-6236</v>
      </c>
      <c r="I52" s="12"/>
      <c r="J52" s="7"/>
      <c r="K52" s="86"/>
      <c r="L52" s="90"/>
      <c r="M52" s="90"/>
      <c r="N52" s="90"/>
      <c r="O52" s="90"/>
      <c r="P52" s="90"/>
      <c r="Q52" s="90"/>
      <c r="R52" s="90"/>
    </row>
    <row r="53" spans="2:18" ht="14.25" customHeight="1">
      <c r="B53" s="14"/>
      <c r="C53" s="83"/>
      <c r="D53" s="12" t="s">
        <v>105</v>
      </c>
      <c r="E53" s="12"/>
      <c r="F53" s="12"/>
      <c r="G53" s="190">
        <v>-2160</v>
      </c>
      <c r="H53" s="190">
        <v>-2000</v>
      </c>
      <c r="I53" s="12"/>
      <c r="J53" s="7"/>
      <c r="K53" s="86"/>
      <c r="L53" s="90"/>
      <c r="M53" s="90"/>
      <c r="N53" s="90"/>
      <c r="O53" s="90"/>
      <c r="P53" s="90"/>
      <c r="Q53" s="90"/>
      <c r="R53" s="90"/>
    </row>
    <row r="54" spans="2:18" ht="12.75">
      <c r="B54" s="14"/>
      <c r="C54" s="85"/>
      <c r="D54" s="12" t="s">
        <v>106</v>
      </c>
      <c r="E54" s="12"/>
      <c r="F54" s="12"/>
      <c r="G54" s="197">
        <v>20200</v>
      </c>
      <c r="H54" s="197">
        <v>800</v>
      </c>
      <c r="I54" s="12"/>
      <c r="J54" s="7"/>
      <c r="K54" s="86"/>
      <c r="L54" s="90"/>
      <c r="M54" s="90"/>
      <c r="N54" s="90"/>
      <c r="O54" s="90"/>
      <c r="P54" s="90"/>
      <c r="Q54" s="90"/>
      <c r="R54" s="90"/>
    </row>
    <row r="55" spans="2:11" s="12" customFormat="1" ht="12.75">
      <c r="B55" s="14"/>
      <c r="C55" s="85" t="s">
        <v>76</v>
      </c>
      <c r="G55" s="199">
        <f>SUM(G50:G54)</f>
        <v>11531.66</v>
      </c>
      <c r="H55" s="199">
        <f>SUM(H50:H54)</f>
        <v>-5951</v>
      </c>
      <c r="J55" s="79"/>
      <c r="K55" s="86"/>
    </row>
    <row r="56" spans="2:18" s="12" customFormat="1" ht="12.75">
      <c r="B56" s="14"/>
      <c r="C56" s="85"/>
      <c r="G56" s="114"/>
      <c r="H56" s="114"/>
      <c r="J56" s="7"/>
      <c r="K56" s="86"/>
      <c r="L56" s="72"/>
      <c r="M56" s="78"/>
      <c r="N56" s="78"/>
      <c r="O56" s="78"/>
      <c r="P56" s="78"/>
      <c r="Q56" s="78"/>
      <c r="R56" s="78"/>
    </row>
    <row r="57" spans="2:11" s="12" customFormat="1" ht="12.75">
      <c r="B57" s="14"/>
      <c r="C57" s="85"/>
      <c r="G57" s="114"/>
      <c r="H57" s="114"/>
      <c r="J57" s="7"/>
      <c r="K57" s="86"/>
    </row>
    <row r="58" spans="2:11" ht="12.75">
      <c r="B58" s="14"/>
      <c r="C58" s="83" t="s">
        <v>116</v>
      </c>
      <c r="D58" s="12"/>
      <c r="E58" s="12"/>
      <c r="F58" s="12"/>
      <c r="G58" s="114"/>
      <c r="H58" s="114"/>
      <c r="I58" s="12"/>
      <c r="J58" s="7"/>
      <c r="K58" s="86"/>
    </row>
    <row r="59" spans="2:11" ht="12.75">
      <c r="B59" s="14"/>
      <c r="C59" s="85"/>
      <c r="D59" s="91" t="s">
        <v>77</v>
      </c>
      <c r="E59" s="12"/>
      <c r="F59" s="13"/>
      <c r="G59" s="19">
        <f>G55+G46+G40</f>
        <v>-8902.617000000002</v>
      </c>
      <c r="H59" s="19">
        <f>SUM(H40+H46+H55)</f>
        <v>-2667</v>
      </c>
      <c r="I59" s="12"/>
      <c r="J59" s="7"/>
      <c r="K59" s="86"/>
    </row>
    <row r="60" spans="2:11" ht="12.75">
      <c r="B60" s="14"/>
      <c r="C60" s="83" t="s">
        <v>78</v>
      </c>
      <c r="D60" s="12"/>
      <c r="E60" s="12"/>
      <c r="F60" s="12"/>
      <c r="G60" s="190">
        <v>47456.491</v>
      </c>
      <c r="H60" s="190">
        <v>50212</v>
      </c>
      <c r="I60" s="12"/>
      <c r="J60" s="7"/>
      <c r="K60" s="86"/>
    </row>
    <row r="61" spans="2:11" ht="12.75">
      <c r="B61" s="14"/>
      <c r="C61" s="83" t="s">
        <v>113</v>
      </c>
      <c r="D61" s="12"/>
      <c r="E61" s="12"/>
      <c r="F61" s="12"/>
      <c r="G61" s="190">
        <v>0</v>
      </c>
      <c r="H61" s="190">
        <v>-55</v>
      </c>
      <c r="I61" s="12"/>
      <c r="J61" s="12"/>
      <c r="K61" s="86"/>
    </row>
    <row r="62" spans="2:11" ht="13.5" thickBot="1">
      <c r="B62" s="14"/>
      <c r="C62" s="83" t="s">
        <v>79</v>
      </c>
      <c r="D62" s="12"/>
      <c r="E62" s="12"/>
      <c r="F62" s="12"/>
      <c r="G62" s="194">
        <f>SUM(G59:G61)</f>
        <v>38553.873999999996</v>
      </c>
      <c r="H62" s="194">
        <f>SUM(H59:H61)</f>
        <v>47490</v>
      </c>
      <c r="I62" s="12"/>
      <c r="J62" s="12"/>
      <c r="K62" s="86"/>
    </row>
    <row r="63" spans="2:12" ht="13.5" thickTop="1">
      <c r="B63" s="14"/>
      <c r="C63" s="92"/>
      <c r="D63" s="93"/>
      <c r="E63" s="93" t="s">
        <v>41</v>
      </c>
      <c r="F63" s="93"/>
      <c r="G63" s="136"/>
      <c r="H63" s="136"/>
      <c r="I63" s="12"/>
      <c r="J63" s="12"/>
      <c r="K63" s="86"/>
      <c r="L63" s="12"/>
    </row>
    <row r="64" spans="2:11" s="12" customFormat="1" ht="13.5" thickBot="1">
      <c r="B64" s="23"/>
      <c r="C64" s="24"/>
      <c r="D64" s="24"/>
      <c r="E64" s="24"/>
      <c r="F64" s="24"/>
      <c r="G64" s="94"/>
      <c r="H64" s="94"/>
      <c r="I64" s="94"/>
      <c r="K64" s="25"/>
    </row>
    <row r="65" spans="11:13" ht="12.75">
      <c r="K65" s="16"/>
      <c r="M65" s="15"/>
    </row>
    <row r="66" ht="12.75">
      <c r="G66" s="15"/>
    </row>
    <row r="67" ht="12.75">
      <c r="K67" s="16"/>
    </row>
    <row r="68" ht="12.75">
      <c r="H68" s="20"/>
    </row>
  </sheetData>
  <mergeCells count="8">
    <mergeCell ref="L49:R49"/>
    <mergeCell ref="C9:H9"/>
    <mergeCell ref="C10:H10"/>
    <mergeCell ref="C11:H11"/>
    <mergeCell ref="C6:H6"/>
    <mergeCell ref="C7:H7"/>
    <mergeCell ref="N10:T10"/>
    <mergeCell ref="L47:R47"/>
  </mergeCells>
  <printOptions horizontalCentered="1"/>
  <pageMargins left="0.55" right="0.45" top="0.37" bottom="0.31" header="0.23" footer="0.5"/>
  <pageSetup horizontalDpi="600" verticalDpi="600" orientation="portrait" scale="90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2006-02-22T09:53:03Z</cp:lastPrinted>
  <dcterms:created xsi:type="dcterms:W3CDTF">2003-02-26T06:48:23Z</dcterms:created>
  <dcterms:modified xsi:type="dcterms:W3CDTF">2006-02-22T10:27:46Z</dcterms:modified>
  <cp:category/>
  <cp:version/>
  <cp:contentType/>
  <cp:contentStatus/>
</cp:coreProperties>
</file>